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-440" windowWidth="28800" windowHeight="16440" tabRatio="934"/>
  </bookViews>
  <sheets>
    <sheet name="CA" sheetId="1" r:id="rId1"/>
    <sheet name="Charges" sheetId="3" r:id="rId2"/>
    <sheet name="Masse-salariale" sheetId="4" r:id="rId3"/>
    <sheet name="TVA" sheetId="8" r:id="rId4"/>
    <sheet name="Investissements" sheetId="10" r:id="rId5"/>
    <sheet name="Comptes de resultats" sheetId="7" r:id="rId6"/>
    <sheet name="Tresorerie" sheetId="9" r:id="rId7"/>
    <sheet name="Bilan ouverture" sheetId="11" r:id="rId8"/>
    <sheet name="LISTE-PRIX" sheetId="5" r:id="rId9"/>
    <sheet name="Parametres" sheetId="6" r:id="rId10"/>
    <sheet name="CA trim" sheetId="12" r:id="rId11"/>
    <sheet name="Charges trim" sheetId="13" r:id="rId12"/>
    <sheet name="MS trim" sheetId="14" r:id="rId13"/>
    <sheet name="TVA trim" sheetId="15" r:id="rId14"/>
    <sheet name="Investissements trim" sheetId="16" r:id="rId15"/>
    <sheet name="CR trim" sheetId="17" r:id="rId16"/>
    <sheet name="Tréso trim" sheetId="18" r:id="rId1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8" l="1"/>
  <c r="H15" i="18"/>
  <c r="K15" i="18"/>
  <c r="N15" i="18"/>
  <c r="Q15" i="18"/>
  <c r="T15" i="18"/>
  <c r="W15" i="18"/>
  <c r="Z15" i="18"/>
  <c r="AC15" i="18"/>
  <c r="AF15" i="18"/>
  <c r="AI15" i="18"/>
  <c r="B15" i="18"/>
  <c r="E14" i="18"/>
  <c r="H14" i="18"/>
  <c r="K14" i="18"/>
  <c r="N14" i="18"/>
  <c r="Q14" i="18"/>
  <c r="T14" i="18"/>
  <c r="W14" i="18"/>
  <c r="Z14" i="18"/>
  <c r="AC14" i="18"/>
  <c r="AF14" i="18"/>
  <c r="AI14" i="18"/>
  <c r="B14" i="18"/>
  <c r="H11" i="18"/>
  <c r="K11" i="18"/>
  <c r="N11" i="18"/>
  <c r="Q11" i="18"/>
  <c r="T11" i="18"/>
  <c r="W11" i="18"/>
  <c r="Z11" i="18"/>
  <c r="AC11" i="18"/>
  <c r="AF11" i="18"/>
  <c r="AI11" i="18"/>
  <c r="E11" i="18"/>
  <c r="B11" i="18"/>
  <c r="H13" i="17"/>
  <c r="K13" i="17"/>
  <c r="N13" i="17"/>
  <c r="Q13" i="17"/>
  <c r="T13" i="17"/>
  <c r="W13" i="17"/>
  <c r="Z13" i="17"/>
  <c r="AC13" i="17"/>
  <c r="AF13" i="17"/>
  <c r="AI13" i="17"/>
  <c r="E13" i="17"/>
  <c r="B13" i="17"/>
  <c r="E10" i="18"/>
  <c r="H10" i="18"/>
  <c r="K10" i="18"/>
  <c r="N10" i="18"/>
  <c r="Q10" i="18"/>
  <c r="T10" i="18"/>
  <c r="W10" i="18"/>
  <c r="Z10" i="18"/>
  <c r="AC10" i="18"/>
  <c r="AF10" i="18"/>
  <c r="AI10" i="18"/>
  <c r="B10" i="18"/>
  <c r="B6" i="18"/>
  <c r="E6" i="18"/>
  <c r="H6" i="18"/>
  <c r="K6" i="18"/>
  <c r="N6" i="18"/>
  <c r="Q6" i="18"/>
  <c r="T6" i="18"/>
  <c r="W6" i="18"/>
  <c r="Z6" i="18"/>
  <c r="AC6" i="18"/>
  <c r="AF6" i="18"/>
  <c r="AI6" i="18"/>
  <c r="B7" i="18"/>
  <c r="E7" i="18"/>
  <c r="H7" i="18"/>
  <c r="K7" i="18"/>
  <c r="N7" i="18"/>
  <c r="Q7" i="18"/>
  <c r="T7" i="18"/>
  <c r="W7" i="18"/>
  <c r="Z7" i="18"/>
  <c r="AC7" i="18"/>
  <c r="AF7" i="18"/>
  <c r="AI7" i="18"/>
  <c r="E5" i="18"/>
  <c r="H5" i="18"/>
  <c r="K5" i="18"/>
  <c r="N5" i="18"/>
  <c r="Q5" i="18"/>
  <c r="T5" i="18"/>
  <c r="W5" i="18"/>
  <c r="Z5" i="18"/>
  <c r="AC5" i="18"/>
  <c r="AF5" i="18"/>
  <c r="AI5" i="18"/>
  <c r="B5" i="18"/>
  <c r="A15" i="18"/>
  <c r="B17" i="17"/>
  <c r="N17" i="17"/>
  <c r="Z17" i="17"/>
  <c r="B18" i="17"/>
  <c r="N18" i="17"/>
  <c r="Z18" i="17"/>
  <c r="N16" i="17"/>
  <c r="Z16" i="17"/>
  <c r="B16" i="17"/>
  <c r="E12" i="17"/>
  <c r="H12" i="17"/>
  <c r="K12" i="17"/>
  <c r="N12" i="17"/>
  <c r="Q12" i="17"/>
  <c r="T12" i="17"/>
  <c r="W12" i="17"/>
  <c r="Z12" i="17"/>
  <c r="AC12" i="17"/>
  <c r="AF12" i="17"/>
  <c r="AI12" i="17"/>
  <c r="B12" i="17"/>
  <c r="B6" i="17"/>
  <c r="E6" i="17"/>
  <c r="H6" i="17"/>
  <c r="K6" i="17"/>
  <c r="N6" i="17"/>
  <c r="Q6" i="17"/>
  <c r="T6" i="17"/>
  <c r="W6" i="17"/>
  <c r="Z6" i="17"/>
  <c r="AC6" i="17"/>
  <c r="AF6" i="17"/>
  <c r="AI6" i="17"/>
  <c r="B7" i="17"/>
  <c r="E7" i="17"/>
  <c r="H7" i="17"/>
  <c r="K7" i="17"/>
  <c r="N7" i="17"/>
  <c r="Q7" i="17"/>
  <c r="T7" i="17"/>
  <c r="W7" i="17"/>
  <c r="Z7" i="17"/>
  <c r="AC7" i="17"/>
  <c r="AF7" i="17"/>
  <c r="AI7" i="17"/>
  <c r="B8" i="17"/>
  <c r="E8" i="17"/>
  <c r="H8" i="17"/>
  <c r="K8" i="17"/>
  <c r="N8" i="17"/>
  <c r="Q8" i="17"/>
  <c r="T8" i="17"/>
  <c r="W8" i="17"/>
  <c r="Z8" i="17"/>
  <c r="AC8" i="17"/>
  <c r="AF8" i="17"/>
  <c r="AI8" i="17"/>
  <c r="B9" i="17"/>
  <c r="E9" i="17"/>
  <c r="H9" i="17"/>
  <c r="K9" i="17"/>
  <c r="N9" i="17"/>
  <c r="Q9" i="17"/>
  <c r="T9" i="17"/>
  <c r="W9" i="17"/>
  <c r="Z9" i="17"/>
  <c r="AC9" i="17"/>
  <c r="AF9" i="17"/>
  <c r="AI9" i="17"/>
  <c r="E5" i="17"/>
  <c r="H5" i="17"/>
  <c r="K5" i="17"/>
  <c r="N5" i="17"/>
  <c r="Q5" i="17"/>
  <c r="T5" i="17"/>
  <c r="W5" i="17"/>
  <c r="Z5" i="17"/>
  <c r="AC5" i="17"/>
  <c r="AF5" i="17"/>
  <c r="AI5" i="17"/>
  <c r="B5" i="17"/>
  <c r="B12" i="16"/>
  <c r="E12" i="16"/>
  <c r="H12" i="16"/>
  <c r="K12" i="16"/>
  <c r="N12" i="16"/>
  <c r="Q12" i="16"/>
  <c r="T12" i="16"/>
  <c r="W12" i="16"/>
  <c r="Z12" i="16"/>
  <c r="AC12" i="16"/>
  <c r="AF12" i="16"/>
  <c r="AI12" i="16"/>
  <c r="B13" i="16"/>
  <c r="E13" i="16"/>
  <c r="H13" i="16"/>
  <c r="K13" i="16"/>
  <c r="N13" i="16"/>
  <c r="Q13" i="16"/>
  <c r="T13" i="16"/>
  <c r="W13" i="16"/>
  <c r="Z13" i="16"/>
  <c r="AC13" i="16"/>
  <c r="AF13" i="16"/>
  <c r="AI13" i="16"/>
  <c r="B14" i="16"/>
  <c r="E14" i="16"/>
  <c r="H14" i="16"/>
  <c r="K14" i="16"/>
  <c r="N14" i="16"/>
  <c r="Q14" i="16"/>
  <c r="T14" i="16"/>
  <c r="W14" i="16"/>
  <c r="Z14" i="16"/>
  <c r="AC14" i="16"/>
  <c r="AF14" i="16"/>
  <c r="AI14" i="16"/>
  <c r="E11" i="16"/>
  <c r="H11" i="16"/>
  <c r="K11" i="16"/>
  <c r="N11" i="16"/>
  <c r="Q11" i="16"/>
  <c r="T11" i="16"/>
  <c r="W11" i="16"/>
  <c r="Z11" i="16"/>
  <c r="AC11" i="16"/>
  <c r="AF11" i="16"/>
  <c r="AI11" i="16"/>
  <c r="B11" i="16"/>
  <c r="B6" i="16"/>
  <c r="E6" i="16"/>
  <c r="H6" i="16"/>
  <c r="K6" i="16"/>
  <c r="N6" i="16"/>
  <c r="Q6" i="16"/>
  <c r="T6" i="16"/>
  <c r="W6" i="16"/>
  <c r="Z6" i="16"/>
  <c r="AC6" i="16"/>
  <c r="AF6" i="16"/>
  <c r="AI6" i="16"/>
  <c r="B7" i="16"/>
  <c r="E7" i="16"/>
  <c r="H7" i="16"/>
  <c r="K7" i="16"/>
  <c r="N7" i="16"/>
  <c r="Q7" i="16"/>
  <c r="T7" i="16"/>
  <c r="W7" i="16"/>
  <c r="Z7" i="16"/>
  <c r="AC7" i="16"/>
  <c r="AF7" i="16"/>
  <c r="AI7" i="16"/>
  <c r="B8" i="16"/>
  <c r="E8" i="16"/>
  <c r="H8" i="16"/>
  <c r="K8" i="16"/>
  <c r="N8" i="16"/>
  <c r="Q8" i="16"/>
  <c r="T8" i="16"/>
  <c r="W8" i="16"/>
  <c r="Z8" i="16"/>
  <c r="AC8" i="16"/>
  <c r="AF8" i="16"/>
  <c r="AI8" i="16"/>
  <c r="E5" i="16"/>
  <c r="H5" i="16"/>
  <c r="K5" i="16"/>
  <c r="N5" i="16"/>
  <c r="Q5" i="16"/>
  <c r="T5" i="16"/>
  <c r="W5" i="16"/>
  <c r="Z5" i="16"/>
  <c r="AC5" i="16"/>
  <c r="AF5" i="16"/>
  <c r="AI5" i="16"/>
  <c r="B5" i="16"/>
  <c r="A13" i="16"/>
  <c r="A12" i="16"/>
  <c r="A11" i="16"/>
  <c r="B11" i="15"/>
  <c r="E11" i="15"/>
  <c r="H11" i="15"/>
  <c r="K11" i="15"/>
  <c r="N11" i="15"/>
  <c r="Q11" i="15"/>
  <c r="T11" i="15"/>
  <c r="W11" i="15"/>
  <c r="Z11" i="15"/>
  <c r="AC11" i="15"/>
  <c r="AF11" i="15"/>
  <c r="AI11" i="15"/>
  <c r="E10" i="15"/>
  <c r="H10" i="15"/>
  <c r="K10" i="15"/>
  <c r="N10" i="15"/>
  <c r="Q10" i="15"/>
  <c r="T10" i="15"/>
  <c r="W10" i="15"/>
  <c r="Z10" i="15"/>
  <c r="AC10" i="15"/>
  <c r="AF10" i="15"/>
  <c r="AI10" i="15"/>
  <c r="B10" i="15"/>
  <c r="B6" i="15"/>
  <c r="E6" i="15"/>
  <c r="H6" i="15"/>
  <c r="K6" i="15"/>
  <c r="N6" i="15"/>
  <c r="Q6" i="15"/>
  <c r="T6" i="15"/>
  <c r="W6" i="15"/>
  <c r="Z6" i="15"/>
  <c r="AC6" i="15"/>
  <c r="AF6" i="15"/>
  <c r="AI6" i="15"/>
  <c r="B7" i="15"/>
  <c r="E7" i="15"/>
  <c r="H7" i="15"/>
  <c r="K7" i="15"/>
  <c r="N7" i="15"/>
  <c r="Q7" i="15"/>
  <c r="T7" i="15"/>
  <c r="W7" i="15"/>
  <c r="Z7" i="15"/>
  <c r="AC7" i="15"/>
  <c r="AF7" i="15"/>
  <c r="AI7" i="15"/>
  <c r="E5" i="15"/>
  <c r="H5" i="15"/>
  <c r="K5" i="15"/>
  <c r="N5" i="15"/>
  <c r="Q5" i="15"/>
  <c r="T5" i="15"/>
  <c r="W5" i="15"/>
  <c r="Z5" i="15"/>
  <c r="AC5" i="15"/>
  <c r="AF5" i="15"/>
  <c r="AI5" i="15"/>
  <c r="B5" i="15"/>
  <c r="B29" i="14"/>
  <c r="E29" i="14"/>
  <c r="H29" i="14"/>
  <c r="K29" i="14"/>
  <c r="N29" i="14"/>
  <c r="Q29" i="14"/>
  <c r="T29" i="14"/>
  <c r="W29" i="14"/>
  <c r="Z29" i="14"/>
  <c r="AC29" i="14"/>
  <c r="AF29" i="14"/>
  <c r="AI29" i="14"/>
  <c r="E28" i="14"/>
  <c r="H28" i="14"/>
  <c r="K28" i="14"/>
  <c r="N28" i="14"/>
  <c r="Q28" i="14"/>
  <c r="T28" i="14"/>
  <c r="W28" i="14"/>
  <c r="Z28" i="14"/>
  <c r="AC28" i="14"/>
  <c r="AF28" i="14"/>
  <c r="AI28" i="14"/>
  <c r="B28" i="14"/>
  <c r="B22" i="14"/>
  <c r="E22" i="14"/>
  <c r="H22" i="14"/>
  <c r="K22" i="14"/>
  <c r="N22" i="14"/>
  <c r="Q22" i="14"/>
  <c r="T22" i="14"/>
  <c r="W22" i="14"/>
  <c r="Z22" i="14"/>
  <c r="AC22" i="14"/>
  <c r="AF22" i="14"/>
  <c r="AI22" i="14"/>
  <c r="B23" i="14"/>
  <c r="E23" i="14"/>
  <c r="H23" i="14"/>
  <c r="K23" i="14"/>
  <c r="N23" i="14"/>
  <c r="Q23" i="14"/>
  <c r="T23" i="14"/>
  <c r="W23" i="14"/>
  <c r="Z23" i="14"/>
  <c r="AC23" i="14"/>
  <c r="AF23" i="14"/>
  <c r="AI23" i="14"/>
  <c r="B24" i="14"/>
  <c r="E24" i="14"/>
  <c r="H24" i="14"/>
  <c r="K24" i="14"/>
  <c r="N24" i="14"/>
  <c r="Q24" i="14"/>
  <c r="T24" i="14"/>
  <c r="W24" i="14"/>
  <c r="Z24" i="14"/>
  <c r="AC24" i="14"/>
  <c r="AF24" i="14"/>
  <c r="AI24" i="14"/>
  <c r="B25" i="14"/>
  <c r="E25" i="14"/>
  <c r="H25" i="14"/>
  <c r="K25" i="14"/>
  <c r="N25" i="14"/>
  <c r="Q25" i="14"/>
  <c r="T25" i="14"/>
  <c r="W25" i="14"/>
  <c r="Z25" i="14"/>
  <c r="AC25" i="14"/>
  <c r="AF25" i="14"/>
  <c r="AI25" i="14"/>
  <c r="E21" i="14"/>
  <c r="H21" i="14"/>
  <c r="K21" i="14"/>
  <c r="N21" i="14"/>
  <c r="Q21" i="14"/>
  <c r="T21" i="14"/>
  <c r="W21" i="14"/>
  <c r="Z21" i="14"/>
  <c r="AC21" i="14"/>
  <c r="AF21" i="14"/>
  <c r="AI21" i="14"/>
  <c r="B21" i="14"/>
  <c r="B15" i="14"/>
  <c r="E15" i="14"/>
  <c r="H15" i="14"/>
  <c r="K15" i="14"/>
  <c r="N15" i="14"/>
  <c r="Q15" i="14"/>
  <c r="T15" i="14"/>
  <c r="W15" i="14"/>
  <c r="Z15" i="14"/>
  <c r="AC15" i="14"/>
  <c r="AF15" i="14"/>
  <c r="AI15" i="14"/>
  <c r="B16" i="14"/>
  <c r="E16" i="14"/>
  <c r="H16" i="14"/>
  <c r="K16" i="14"/>
  <c r="N16" i="14"/>
  <c r="Q16" i="14"/>
  <c r="T16" i="14"/>
  <c r="W16" i="14"/>
  <c r="Z16" i="14"/>
  <c r="AC16" i="14"/>
  <c r="AF16" i="14"/>
  <c r="AI16" i="14"/>
  <c r="B17" i="14"/>
  <c r="E17" i="14"/>
  <c r="H17" i="14"/>
  <c r="K17" i="14"/>
  <c r="N17" i="14"/>
  <c r="Q17" i="14"/>
  <c r="T17" i="14"/>
  <c r="W17" i="14"/>
  <c r="Z17" i="14"/>
  <c r="AC17" i="14"/>
  <c r="AF17" i="14"/>
  <c r="AI17" i="14"/>
  <c r="B18" i="14"/>
  <c r="E18" i="14"/>
  <c r="H18" i="14"/>
  <c r="K18" i="14"/>
  <c r="N18" i="14"/>
  <c r="Q18" i="14"/>
  <c r="T18" i="14"/>
  <c r="W18" i="14"/>
  <c r="Z18" i="14"/>
  <c r="AC18" i="14"/>
  <c r="AF18" i="14"/>
  <c r="AI18" i="14"/>
  <c r="E14" i="14"/>
  <c r="H14" i="14"/>
  <c r="K14" i="14"/>
  <c r="N14" i="14"/>
  <c r="Q14" i="14"/>
  <c r="T14" i="14"/>
  <c r="W14" i="14"/>
  <c r="Z14" i="14"/>
  <c r="AC14" i="14"/>
  <c r="AF14" i="14"/>
  <c r="AI14" i="14"/>
  <c r="B14" i="14"/>
  <c r="B10" i="14"/>
  <c r="E10" i="14"/>
  <c r="H10" i="14"/>
  <c r="K10" i="14"/>
  <c r="N10" i="14"/>
  <c r="Q10" i="14"/>
  <c r="T10" i="14"/>
  <c r="W10" i="14"/>
  <c r="Z10" i="14"/>
  <c r="AC10" i="14"/>
  <c r="AF10" i="14"/>
  <c r="AI10" i="14"/>
  <c r="B11" i="14"/>
  <c r="E11" i="14"/>
  <c r="H11" i="14"/>
  <c r="K11" i="14"/>
  <c r="N11" i="14"/>
  <c r="Q11" i="14"/>
  <c r="T11" i="14"/>
  <c r="W11" i="14"/>
  <c r="Z11" i="14"/>
  <c r="AC11" i="14"/>
  <c r="AF11" i="14"/>
  <c r="AI11" i="14"/>
  <c r="B6" i="14"/>
  <c r="E6" i="14"/>
  <c r="H6" i="14"/>
  <c r="K6" i="14"/>
  <c r="N6" i="14"/>
  <c r="Q6" i="14"/>
  <c r="T6" i="14"/>
  <c r="W6" i="14"/>
  <c r="Z6" i="14"/>
  <c r="AC6" i="14"/>
  <c r="AF6" i="14"/>
  <c r="AI6" i="14"/>
  <c r="B7" i="14"/>
  <c r="E7" i="14"/>
  <c r="H7" i="14"/>
  <c r="K7" i="14"/>
  <c r="N7" i="14"/>
  <c r="Q7" i="14"/>
  <c r="T7" i="14"/>
  <c r="W7" i="14"/>
  <c r="Z7" i="14"/>
  <c r="AC7" i="14"/>
  <c r="AF7" i="14"/>
  <c r="AI7" i="14"/>
  <c r="B8" i="14"/>
  <c r="E8" i="14"/>
  <c r="H8" i="14"/>
  <c r="K8" i="14"/>
  <c r="N8" i="14"/>
  <c r="Q8" i="14"/>
  <c r="T8" i="14"/>
  <c r="W8" i="14"/>
  <c r="Z8" i="14"/>
  <c r="AC8" i="14"/>
  <c r="AF8" i="14"/>
  <c r="AI8" i="14"/>
  <c r="B9" i="14"/>
  <c r="E9" i="14"/>
  <c r="H9" i="14"/>
  <c r="K9" i="14"/>
  <c r="N9" i="14"/>
  <c r="Q9" i="14"/>
  <c r="T9" i="14"/>
  <c r="W9" i="14"/>
  <c r="Z9" i="14"/>
  <c r="AC9" i="14"/>
  <c r="AF9" i="14"/>
  <c r="AI9" i="14"/>
  <c r="E5" i="14"/>
  <c r="H5" i="14"/>
  <c r="K5" i="14"/>
  <c r="N5" i="14"/>
  <c r="Q5" i="14"/>
  <c r="T5" i="14"/>
  <c r="W5" i="14"/>
  <c r="Z5" i="14"/>
  <c r="AC5" i="14"/>
  <c r="AF5" i="14"/>
  <c r="AI5" i="14"/>
  <c r="B5" i="14"/>
  <c r="A18" i="14"/>
  <c r="A25" i="14"/>
  <c r="A17" i="14"/>
  <c r="A24" i="14"/>
  <c r="A16" i="14"/>
  <c r="A23" i="14"/>
  <c r="A15" i="14"/>
  <c r="A22" i="14"/>
  <c r="A14" i="14"/>
  <c r="A21" i="14"/>
  <c r="N6" i="12"/>
  <c r="Q6" i="12"/>
  <c r="T6" i="12"/>
  <c r="W6" i="12"/>
  <c r="Z6" i="12"/>
  <c r="AC6" i="12"/>
  <c r="AF6" i="12"/>
  <c r="AI6" i="12"/>
  <c r="N7" i="12"/>
  <c r="Q7" i="12"/>
  <c r="T7" i="12"/>
  <c r="W7" i="12"/>
  <c r="Z7" i="12"/>
  <c r="AC7" i="12"/>
  <c r="AF7" i="12"/>
  <c r="AI7" i="12"/>
  <c r="N8" i="12"/>
  <c r="Q8" i="12"/>
  <c r="T8" i="12"/>
  <c r="W8" i="12"/>
  <c r="Z8" i="12"/>
  <c r="AC8" i="12"/>
  <c r="AF8" i="12"/>
  <c r="AI8" i="12"/>
  <c r="N9" i="12"/>
  <c r="Q9" i="12"/>
  <c r="T9" i="12"/>
  <c r="W9" i="12"/>
  <c r="Z9" i="12"/>
  <c r="AC9" i="12"/>
  <c r="AF9" i="12"/>
  <c r="AI9" i="12"/>
  <c r="N10" i="12"/>
  <c r="Q10" i="12"/>
  <c r="T10" i="12"/>
  <c r="W10" i="12"/>
  <c r="Z10" i="12"/>
  <c r="AC10" i="12"/>
  <c r="AF10" i="12"/>
  <c r="AI10" i="12"/>
  <c r="N11" i="12"/>
  <c r="Q11" i="12"/>
  <c r="T11" i="12"/>
  <c r="W11" i="12"/>
  <c r="Z11" i="12"/>
  <c r="AC11" i="12"/>
  <c r="AF11" i="12"/>
  <c r="AI11" i="12"/>
  <c r="N12" i="12"/>
  <c r="Q12" i="12"/>
  <c r="T12" i="12"/>
  <c r="W12" i="12"/>
  <c r="Z12" i="12"/>
  <c r="AC12" i="12"/>
  <c r="AF12" i="12"/>
  <c r="AI12" i="12"/>
  <c r="N13" i="12"/>
  <c r="Q13" i="12"/>
  <c r="T13" i="12"/>
  <c r="W13" i="12"/>
  <c r="Z13" i="12"/>
  <c r="AC13" i="12"/>
  <c r="AF13" i="12"/>
  <c r="AI13" i="12"/>
  <c r="N14" i="12"/>
  <c r="Q14" i="12"/>
  <c r="T14" i="12"/>
  <c r="W14" i="12"/>
  <c r="Z14" i="12"/>
  <c r="AC14" i="12"/>
  <c r="AF14" i="12"/>
  <c r="AI14" i="12"/>
  <c r="N17" i="12"/>
  <c r="Q17" i="12"/>
  <c r="T17" i="12"/>
  <c r="W17" i="12"/>
  <c r="Z17" i="12"/>
  <c r="AC17" i="12"/>
  <c r="AF17" i="12"/>
  <c r="AI17" i="12"/>
  <c r="N18" i="12"/>
  <c r="Q18" i="12"/>
  <c r="T18" i="12"/>
  <c r="W18" i="12"/>
  <c r="Z18" i="12"/>
  <c r="AC18" i="12"/>
  <c r="AF18" i="12"/>
  <c r="AI18" i="12"/>
  <c r="N19" i="12"/>
  <c r="Q19" i="12"/>
  <c r="T19" i="12"/>
  <c r="W19" i="12"/>
  <c r="Z19" i="12"/>
  <c r="AC19" i="12"/>
  <c r="AF19" i="12"/>
  <c r="AI19" i="12"/>
  <c r="N20" i="12"/>
  <c r="Q20" i="12"/>
  <c r="T20" i="12"/>
  <c r="W20" i="12"/>
  <c r="Z20" i="12"/>
  <c r="AC20" i="12"/>
  <c r="AF20" i="12"/>
  <c r="AI20" i="12"/>
  <c r="N21" i="12"/>
  <c r="Q21" i="12"/>
  <c r="T21" i="12"/>
  <c r="W21" i="12"/>
  <c r="Z21" i="12"/>
  <c r="AC21" i="12"/>
  <c r="AF21" i="12"/>
  <c r="AI21" i="12"/>
  <c r="N22" i="12"/>
  <c r="Q22" i="12"/>
  <c r="T22" i="12"/>
  <c r="W22" i="12"/>
  <c r="Z22" i="12"/>
  <c r="AC22" i="12"/>
  <c r="AF22" i="12"/>
  <c r="AI22" i="12"/>
  <c r="N23" i="12"/>
  <c r="Q23" i="12"/>
  <c r="T23" i="12"/>
  <c r="W23" i="12"/>
  <c r="Z23" i="12"/>
  <c r="AC23" i="12"/>
  <c r="AF23" i="12"/>
  <c r="AI23" i="12"/>
  <c r="K6" i="12"/>
  <c r="K7" i="12"/>
  <c r="K8" i="12"/>
  <c r="K9" i="12"/>
  <c r="K10" i="12"/>
  <c r="K11" i="12"/>
  <c r="K12" i="12"/>
  <c r="K13" i="12"/>
  <c r="K14" i="12"/>
  <c r="K17" i="12"/>
  <c r="K18" i="12"/>
  <c r="K19" i="12"/>
  <c r="K20" i="12"/>
  <c r="K21" i="12"/>
  <c r="K22" i="12"/>
  <c r="K23" i="12"/>
  <c r="H6" i="12"/>
  <c r="H7" i="12"/>
  <c r="H8" i="12"/>
  <c r="H9" i="12"/>
  <c r="H10" i="12"/>
  <c r="H11" i="12"/>
  <c r="H12" i="12"/>
  <c r="H13" i="12"/>
  <c r="H14" i="12"/>
  <c r="H17" i="12"/>
  <c r="H18" i="12"/>
  <c r="H19" i="12"/>
  <c r="H20" i="12"/>
  <c r="H21" i="12"/>
  <c r="H22" i="12"/>
  <c r="H23" i="12"/>
  <c r="E17" i="12"/>
  <c r="E18" i="12"/>
  <c r="E19" i="12"/>
  <c r="E20" i="12"/>
  <c r="E21" i="12"/>
  <c r="E22" i="12"/>
  <c r="E23" i="12"/>
  <c r="E7" i="12"/>
  <c r="E8" i="12"/>
  <c r="E9" i="12"/>
  <c r="E10" i="12"/>
  <c r="E11" i="12"/>
  <c r="E12" i="12"/>
  <c r="E13" i="12"/>
  <c r="E14" i="12"/>
  <c r="E6" i="12"/>
  <c r="E26" i="12"/>
  <c r="H26" i="12"/>
  <c r="K26" i="12"/>
  <c r="N26" i="12"/>
  <c r="Q26" i="12"/>
  <c r="T26" i="12"/>
  <c r="W26" i="12"/>
  <c r="Z26" i="12"/>
  <c r="AC26" i="12"/>
  <c r="AF26" i="12"/>
  <c r="AI26" i="12"/>
  <c r="E27" i="12"/>
  <c r="H27" i="12"/>
  <c r="K27" i="12"/>
  <c r="N27" i="12"/>
  <c r="Q27" i="12"/>
  <c r="T27" i="12"/>
  <c r="W27" i="12"/>
  <c r="Z27" i="12"/>
  <c r="AC27" i="12"/>
  <c r="AF27" i="12"/>
  <c r="AI27" i="12"/>
  <c r="E28" i="12"/>
  <c r="H28" i="12"/>
  <c r="K28" i="12"/>
  <c r="N28" i="12"/>
  <c r="Q28" i="12"/>
  <c r="T28" i="12"/>
  <c r="W28" i="12"/>
  <c r="Z28" i="12"/>
  <c r="AC28" i="12"/>
  <c r="AF28" i="12"/>
  <c r="AI28" i="12"/>
  <c r="E31" i="12"/>
  <c r="H31" i="12"/>
  <c r="K31" i="12"/>
  <c r="N31" i="12"/>
  <c r="Q31" i="12"/>
  <c r="T31" i="12"/>
  <c r="W31" i="12"/>
  <c r="Z31" i="12"/>
  <c r="AC31" i="12"/>
  <c r="AF31" i="12"/>
  <c r="AI31" i="12"/>
  <c r="E32" i="12"/>
  <c r="H32" i="12"/>
  <c r="K32" i="12"/>
  <c r="N32" i="12"/>
  <c r="Q32" i="12"/>
  <c r="T32" i="12"/>
  <c r="W32" i="12"/>
  <c r="Z32" i="12"/>
  <c r="AC32" i="12"/>
  <c r="AF32" i="12"/>
  <c r="AI32" i="12"/>
  <c r="E33" i="12"/>
  <c r="H33" i="12"/>
  <c r="K33" i="12"/>
  <c r="N33" i="12"/>
  <c r="Q33" i="12"/>
  <c r="T33" i="12"/>
  <c r="W33" i="12"/>
  <c r="Z33" i="12"/>
  <c r="AC33" i="12"/>
  <c r="AF33" i="12"/>
  <c r="AI33" i="12"/>
  <c r="G9" i="5"/>
  <c r="B10" i="6"/>
  <c r="AE26" i="3"/>
  <c r="AF26" i="3"/>
  <c r="AG26" i="3"/>
  <c r="AH26" i="3"/>
  <c r="AI26" i="3"/>
  <c r="AJ26" i="3"/>
  <c r="AK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B26" i="4"/>
  <c r="C26" i="4"/>
  <c r="T19" i="4"/>
  <c r="AK24" i="3"/>
  <c r="AB24" i="3"/>
  <c r="AC24" i="3"/>
  <c r="AD24" i="3"/>
  <c r="AE24" i="3"/>
  <c r="AF24" i="3"/>
  <c r="AG24" i="3"/>
  <c r="AH24" i="3"/>
  <c r="AI24" i="3"/>
  <c r="AJ24" i="3"/>
  <c r="AA24" i="3"/>
  <c r="Z24" i="3"/>
  <c r="Y24" i="3"/>
  <c r="T24" i="3"/>
  <c r="U24" i="3"/>
  <c r="V24" i="3"/>
  <c r="W24" i="3"/>
  <c r="X24" i="3"/>
  <c r="S24" i="3"/>
  <c r="B5" i="12"/>
  <c r="B8" i="12"/>
  <c r="B17" i="12"/>
  <c r="B9" i="12"/>
  <c r="B18" i="12"/>
  <c r="B19" i="12"/>
  <c r="B11" i="12"/>
  <c r="B20" i="12"/>
  <c r="B12" i="12"/>
  <c r="B21" i="12"/>
  <c r="B13" i="12"/>
  <c r="B22" i="12"/>
  <c r="B6" i="12"/>
  <c r="B14" i="12"/>
  <c r="B23" i="12"/>
  <c r="B26" i="12"/>
  <c r="I2" i="6"/>
  <c r="B28" i="12"/>
  <c r="B33" i="12"/>
  <c r="E5" i="12"/>
  <c r="H5" i="12"/>
  <c r="K5" i="12"/>
  <c r="N5" i="12"/>
  <c r="Q5" i="12"/>
  <c r="T5" i="12"/>
  <c r="W5" i="12"/>
  <c r="Z5" i="12"/>
  <c r="AC5" i="12"/>
  <c r="AF5" i="12"/>
  <c r="AI5" i="12"/>
  <c r="B27" i="12"/>
  <c r="B32" i="12"/>
  <c r="B31" i="12"/>
  <c r="B11" i="4"/>
  <c r="B15" i="3"/>
  <c r="C11" i="4"/>
  <c r="C12" i="4"/>
  <c r="B12" i="4"/>
  <c r="C15" i="3"/>
  <c r="D11" i="4"/>
  <c r="D12" i="4"/>
  <c r="D15" i="3"/>
  <c r="E11" i="4"/>
  <c r="E12" i="4"/>
  <c r="E15" i="3"/>
  <c r="F11" i="4"/>
  <c r="F12" i="4"/>
  <c r="F15" i="3"/>
  <c r="G11" i="4"/>
  <c r="G12" i="4"/>
  <c r="G15" i="3"/>
  <c r="E14" i="13"/>
  <c r="H11" i="4"/>
  <c r="H12" i="4"/>
  <c r="H15" i="3"/>
  <c r="I11" i="4"/>
  <c r="I12" i="4"/>
  <c r="I15" i="3"/>
  <c r="J11" i="4"/>
  <c r="J12" i="4"/>
  <c r="J15" i="3"/>
  <c r="H14" i="13"/>
  <c r="K11" i="4"/>
  <c r="K12" i="4"/>
  <c r="K15" i="3"/>
  <c r="L11" i="4"/>
  <c r="L12" i="4"/>
  <c r="L15" i="3"/>
  <c r="M11" i="4"/>
  <c r="M12" i="4"/>
  <c r="M15" i="3"/>
  <c r="K14" i="13"/>
  <c r="N11" i="4"/>
  <c r="N12" i="4"/>
  <c r="N15" i="3"/>
  <c r="O11" i="4"/>
  <c r="O12" i="4"/>
  <c r="O15" i="3"/>
  <c r="P11" i="4"/>
  <c r="P12" i="4"/>
  <c r="P15" i="3"/>
  <c r="N14" i="13"/>
  <c r="Q11" i="4"/>
  <c r="Q12" i="4"/>
  <c r="Q15" i="3"/>
  <c r="R11" i="4"/>
  <c r="R12" i="4"/>
  <c r="R15" i="3"/>
  <c r="S11" i="4"/>
  <c r="S12" i="4"/>
  <c r="S15" i="3"/>
  <c r="Q14" i="13"/>
  <c r="T11" i="4"/>
  <c r="T12" i="4"/>
  <c r="T15" i="3"/>
  <c r="U11" i="4"/>
  <c r="U12" i="4"/>
  <c r="U15" i="3"/>
  <c r="V11" i="4"/>
  <c r="V12" i="4"/>
  <c r="V15" i="3"/>
  <c r="T14" i="13"/>
  <c r="W11" i="4"/>
  <c r="W12" i="4"/>
  <c r="W15" i="3"/>
  <c r="X11" i="4"/>
  <c r="X12" i="4"/>
  <c r="X15" i="3"/>
  <c r="Y11" i="4"/>
  <c r="Y12" i="4"/>
  <c r="Y15" i="3"/>
  <c r="W14" i="13"/>
  <c r="Z11" i="4"/>
  <c r="Z12" i="4"/>
  <c r="Z15" i="3"/>
  <c r="AA11" i="4"/>
  <c r="AA12" i="4"/>
  <c r="AA15" i="3"/>
  <c r="AB11" i="4"/>
  <c r="AB12" i="4"/>
  <c r="AB15" i="3"/>
  <c r="Z14" i="13"/>
  <c r="AC11" i="4"/>
  <c r="AC12" i="4"/>
  <c r="AC15" i="3"/>
  <c r="AD11" i="4"/>
  <c r="AD12" i="4"/>
  <c r="AD15" i="3"/>
  <c r="AE11" i="4"/>
  <c r="AE12" i="4"/>
  <c r="AE15" i="3"/>
  <c r="AC14" i="13"/>
  <c r="AF11" i="4"/>
  <c r="AF12" i="4"/>
  <c r="AF15" i="3"/>
  <c r="AG11" i="4"/>
  <c r="AG12" i="4"/>
  <c r="AG15" i="3"/>
  <c r="AH11" i="4"/>
  <c r="AH12" i="4"/>
  <c r="AH15" i="3"/>
  <c r="AF14" i="13"/>
  <c r="AI11" i="4"/>
  <c r="AI12" i="4"/>
  <c r="AI15" i="3"/>
  <c r="AJ11" i="4"/>
  <c r="AJ12" i="4"/>
  <c r="AJ15" i="3"/>
  <c r="AK11" i="4"/>
  <c r="AK12" i="4"/>
  <c r="AK15" i="3"/>
  <c r="AI14" i="13"/>
  <c r="B16" i="3"/>
  <c r="C16" i="3"/>
  <c r="D16" i="3"/>
  <c r="E16" i="3"/>
  <c r="F16" i="3"/>
  <c r="G16" i="3"/>
  <c r="E15" i="13"/>
  <c r="H16" i="3"/>
  <c r="I16" i="3"/>
  <c r="J16" i="3"/>
  <c r="H15" i="13"/>
  <c r="K16" i="3"/>
  <c r="L16" i="3"/>
  <c r="M16" i="3"/>
  <c r="K15" i="13"/>
  <c r="N16" i="3"/>
  <c r="O16" i="3"/>
  <c r="P16" i="3"/>
  <c r="N15" i="13"/>
  <c r="Q16" i="3"/>
  <c r="R16" i="3"/>
  <c r="S16" i="3"/>
  <c r="Q15" i="13"/>
  <c r="T16" i="3"/>
  <c r="U16" i="3"/>
  <c r="V16" i="3"/>
  <c r="T15" i="13"/>
  <c r="W16" i="3"/>
  <c r="X16" i="3"/>
  <c r="Y16" i="3"/>
  <c r="W15" i="13"/>
  <c r="Z16" i="3"/>
  <c r="AA16" i="3"/>
  <c r="AB16" i="3"/>
  <c r="Z15" i="13"/>
  <c r="AC16" i="3"/>
  <c r="AD16" i="3"/>
  <c r="AE16" i="3"/>
  <c r="AC15" i="13"/>
  <c r="AF16" i="3"/>
  <c r="AG16" i="3"/>
  <c r="AH16" i="3"/>
  <c r="AF15" i="13"/>
  <c r="AI16" i="3"/>
  <c r="AJ16" i="3"/>
  <c r="AK16" i="3"/>
  <c r="AI15" i="13"/>
  <c r="E17" i="3"/>
  <c r="F17" i="3"/>
  <c r="G17" i="3"/>
  <c r="E16" i="13"/>
  <c r="H17" i="3"/>
  <c r="I17" i="3"/>
  <c r="J17" i="3"/>
  <c r="H16" i="13"/>
  <c r="K17" i="3"/>
  <c r="L17" i="3"/>
  <c r="M17" i="3"/>
  <c r="K16" i="13"/>
  <c r="N17" i="3"/>
  <c r="O17" i="3"/>
  <c r="P17" i="3"/>
  <c r="N16" i="13"/>
  <c r="Q17" i="3"/>
  <c r="R17" i="3"/>
  <c r="S17" i="3"/>
  <c r="Q16" i="13"/>
  <c r="T17" i="3"/>
  <c r="U17" i="3"/>
  <c r="V17" i="3"/>
  <c r="T16" i="13"/>
  <c r="W17" i="3"/>
  <c r="X17" i="3"/>
  <c r="Y17" i="3"/>
  <c r="W16" i="13"/>
  <c r="Z17" i="3"/>
  <c r="AA17" i="3"/>
  <c r="AB17" i="3"/>
  <c r="Z16" i="13"/>
  <c r="AC17" i="3"/>
  <c r="AD17" i="3"/>
  <c r="AE17" i="3"/>
  <c r="AC16" i="13"/>
  <c r="AF17" i="3"/>
  <c r="AG17" i="3"/>
  <c r="AH17" i="3"/>
  <c r="AF16" i="13"/>
  <c r="AI17" i="3"/>
  <c r="AJ17" i="3"/>
  <c r="AK17" i="3"/>
  <c r="AI16" i="13"/>
  <c r="E18" i="3"/>
  <c r="F18" i="3"/>
  <c r="G18" i="3"/>
  <c r="E17" i="13"/>
  <c r="H18" i="3"/>
  <c r="I18" i="3"/>
  <c r="J18" i="3"/>
  <c r="H17" i="13"/>
  <c r="K18" i="3"/>
  <c r="L18" i="3"/>
  <c r="M18" i="3"/>
  <c r="K17" i="13"/>
  <c r="N18" i="3"/>
  <c r="O18" i="3"/>
  <c r="P18" i="3"/>
  <c r="N17" i="13"/>
  <c r="Q18" i="3"/>
  <c r="R18" i="3"/>
  <c r="S18" i="3"/>
  <c r="Q17" i="13"/>
  <c r="T18" i="3"/>
  <c r="U18" i="3"/>
  <c r="V18" i="3"/>
  <c r="T17" i="13"/>
  <c r="W18" i="3"/>
  <c r="X18" i="3"/>
  <c r="Y18" i="3"/>
  <c r="W17" i="13"/>
  <c r="Z18" i="3"/>
  <c r="AA18" i="3"/>
  <c r="AB18" i="3"/>
  <c r="Z17" i="13"/>
  <c r="AC18" i="3"/>
  <c r="AD18" i="3"/>
  <c r="AE18" i="3"/>
  <c r="AC17" i="13"/>
  <c r="AF18" i="3"/>
  <c r="AG18" i="3"/>
  <c r="AH18" i="3"/>
  <c r="AF17" i="13"/>
  <c r="AI18" i="3"/>
  <c r="AJ18" i="3"/>
  <c r="AK18" i="3"/>
  <c r="AI17" i="13"/>
  <c r="E19" i="3"/>
  <c r="F19" i="3"/>
  <c r="G19" i="3"/>
  <c r="E18" i="13"/>
  <c r="H19" i="3"/>
  <c r="I19" i="3"/>
  <c r="J19" i="3"/>
  <c r="H18" i="13"/>
  <c r="K19" i="3"/>
  <c r="L19" i="3"/>
  <c r="M19" i="3"/>
  <c r="K18" i="13"/>
  <c r="N19" i="3"/>
  <c r="O19" i="3"/>
  <c r="P19" i="3"/>
  <c r="N18" i="13"/>
  <c r="Q19" i="3"/>
  <c r="R19" i="3"/>
  <c r="S19" i="3"/>
  <c r="Q18" i="13"/>
  <c r="T19" i="3"/>
  <c r="U19" i="3"/>
  <c r="V19" i="3"/>
  <c r="T18" i="13"/>
  <c r="W19" i="3"/>
  <c r="X19" i="3"/>
  <c r="Y19" i="3"/>
  <c r="W18" i="13"/>
  <c r="Z19" i="3"/>
  <c r="AA19" i="3"/>
  <c r="AB19" i="3"/>
  <c r="Z18" i="13"/>
  <c r="AC19" i="3"/>
  <c r="AD19" i="3"/>
  <c r="AE19" i="3"/>
  <c r="AC18" i="13"/>
  <c r="AF19" i="3"/>
  <c r="AG19" i="3"/>
  <c r="AH19" i="3"/>
  <c r="AF18" i="13"/>
  <c r="AI19" i="3"/>
  <c r="AJ19" i="3"/>
  <c r="AK19" i="3"/>
  <c r="AI18" i="13"/>
  <c r="E20" i="3"/>
  <c r="F20" i="3"/>
  <c r="G20" i="3"/>
  <c r="E19" i="13"/>
  <c r="H20" i="3"/>
  <c r="I20" i="3"/>
  <c r="J20" i="3"/>
  <c r="H19" i="13"/>
  <c r="K20" i="3"/>
  <c r="L20" i="3"/>
  <c r="M20" i="3"/>
  <c r="K19" i="13"/>
  <c r="N20" i="3"/>
  <c r="O20" i="3"/>
  <c r="P20" i="3"/>
  <c r="N19" i="13"/>
  <c r="Q20" i="3"/>
  <c r="R20" i="3"/>
  <c r="S20" i="3"/>
  <c r="Q19" i="13"/>
  <c r="T20" i="3"/>
  <c r="U20" i="3"/>
  <c r="V20" i="3"/>
  <c r="T19" i="13"/>
  <c r="W20" i="3"/>
  <c r="X20" i="3"/>
  <c r="Y20" i="3"/>
  <c r="W19" i="13"/>
  <c r="Z20" i="3"/>
  <c r="AA20" i="3"/>
  <c r="AB20" i="3"/>
  <c r="Z19" i="13"/>
  <c r="AC20" i="3"/>
  <c r="AD20" i="3"/>
  <c r="AE20" i="3"/>
  <c r="AC19" i="13"/>
  <c r="AF20" i="3"/>
  <c r="AG20" i="3"/>
  <c r="AH20" i="3"/>
  <c r="AF19" i="13"/>
  <c r="AI20" i="3"/>
  <c r="AJ20" i="3"/>
  <c r="AK20" i="3"/>
  <c r="AI19" i="13"/>
  <c r="E21" i="3"/>
  <c r="F21" i="3"/>
  <c r="G21" i="3"/>
  <c r="E20" i="13"/>
  <c r="H21" i="3"/>
  <c r="I21" i="3"/>
  <c r="J21" i="3"/>
  <c r="H20" i="13"/>
  <c r="K21" i="3"/>
  <c r="L21" i="3"/>
  <c r="M21" i="3"/>
  <c r="K20" i="13"/>
  <c r="N21" i="3"/>
  <c r="O21" i="3"/>
  <c r="P21" i="3"/>
  <c r="N20" i="13"/>
  <c r="Q21" i="3"/>
  <c r="R21" i="3"/>
  <c r="S21" i="3"/>
  <c r="Q20" i="13"/>
  <c r="T21" i="3"/>
  <c r="U21" i="3"/>
  <c r="V21" i="3"/>
  <c r="T20" i="13"/>
  <c r="W21" i="3"/>
  <c r="X21" i="3"/>
  <c r="Y21" i="3"/>
  <c r="W20" i="13"/>
  <c r="Z21" i="3"/>
  <c r="AA21" i="3"/>
  <c r="AB21" i="3"/>
  <c r="Z20" i="13"/>
  <c r="AC21" i="3"/>
  <c r="AD21" i="3"/>
  <c r="AE21" i="3"/>
  <c r="AC20" i="13"/>
  <c r="AF21" i="3"/>
  <c r="AG21" i="3"/>
  <c r="AH21" i="3"/>
  <c r="AF20" i="13"/>
  <c r="AI21" i="3"/>
  <c r="AJ21" i="3"/>
  <c r="AK21" i="3"/>
  <c r="AI20" i="13"/>
  <c r="E22" i="3"/>
  <c r="F22" i="3"/>
  <c r="G22" i="3"/>
  <c r="E21" i="13"/>
  <c r="H22" i="3"/>
  <c r="I22" i="3"/>
  <c r="J22" i="3"/>
  <c r="H21" i="13"/>
  <c r="K22" i="3"/>
  <c r="L22" i="3"/>
  <c r="M22" i="3"/>
  <c r="K21" i="13"/>
  <c r="N22" i="3"/>
  <c r="O22" i="3"/>
  <c r="P22" i="3"/>
  <c r="N21" i="13"/>
  <c r="Q22" i="3"/>
  <c r="R22" i="3"/>
  <c r="S22" i="3"/>
  <c r="Q21" i="13"/>
  <c r="T22" i="3"/>
  <c r="U22" i="3"/>
  <c r="V22" i="3"/>
  <c r="T21" i="13"/>
  <c r="W22" i="3"/>
  <c r="X22" i="3"/>
  <c r="Y22" i="3"/>
  <c r="W21" i="13"/>
  <c r="Z22" i="3"/>
  <c r="AA22" i="3"/>
  <c r="AB22" i="3"/>
  <c r="Z21" i="13"/>
  <c r="AC22" i="3"/>
  <c r="AD22" i="3"/>
  <c r="AE22" i="3"/>
  <c r="AC21" i="13"/>
  <c r="AF22" i="3"/>
  <c r="AG22" i="3"/>
  <c r="AH22" i="3"/>
  <c r="AF21" i="13"/>
  <c r="AI22" i="3"/>
  <c r="AJ22" i="3"/>
  <c r="AK22" i="3"/>
  <c r="AI21" i="13"/>
  <c r="E22" i="13"/>
  <c r="H22" i="13"/>
  <c r="K22" i="13"/>
  <c r="N9" i="1"/>
  <c r="N18" i="1"/>
  <c r="N10" i="1"/>
  <c r="N19" i="1"/>
  <c r="N20" i="1"/>
  <c r="N12" i="1"/>
  <c r="N21" i="1"/>
  <c r="N14" i="1"/>
  <c r="N22" i="1"/>
  <c r="N23" i="1"/>
  <c r="N15" i="1"/>
  <c r="N24" i="1"/>
  <c r="N27" i="1"/>
  <c r="N23" i="3"/>
  <c r="O9" i="1"/>
  <c r="O18" i="1"/>
  <c r="O10" i="1"/>
  <c r="O19" i="1"/>
  <c r="O20" i="1"/>
  <c r="O12" i="1"/>
  <c r="O21" i="1"/>
  <c r="O14" i="1"/>
  <c r="O22" i="1"/>
  <c r="O23" i="1"/>
  <c r="O15" i="1"/>
  <c r="O24" i="1"/>
  <c r="O27" i="1"/>
  <c r="O23" i="3"/>
  <c r="P9" i="1"/>
  <c r="P18" i="1"/>
  <c r="P10" i="1"/>
  <c r="P19" i="1"/>
  <c r="P20" i="1"/>
  <c r="P12" i="1"/>
  <c r="P21" i="1"/>
  <c r="P14" i="1"/>
  <c r="P22" i="1"/>
  <c r="P23" i="1"/>
  <c r="P15" i="1"/>
  <c r="P24" i="1"/>
  <c r="P27" i="1"/>
  <c r="P23" i="3"/>
  <c r="N22" i="13"/>
  <c r="Q9" i="1"/>
  <c r="Q18" i="1"/>
  <c r="Q10" i="1"/>
  <c r="Q19" i="1"/>
  <c r="Q20" i="1"/>
  <c r="Q12" i="1"/>
  <c r="Q21" i="1"/>
  <c r="Q14" i="1"/>
  <c r="Q22" i="1"/>
  <c r="Q23" i="1"/>
  <c r="Q15" i="1"/>
  <c r="Q24" i="1"/>
  <c r="Q27" i="1"/>
  <c r="Q23" i="3"/>
  <c r="R9" i="1"/>
  <c r="R18" i="1"/>
  <c r="R10" i="1"/>
  <c r="R19" i="1"/>
  <c r="R20" i="1"/>
  <c r="R12" i="1"/>
  <c r="R21" i="1"/>
  <c r="R14" i="1"/>
  <c r="R22" i="1"/>
  <c r="R23" i="1"/>
  <c r="R15" i="1"/>
  <c r="R24" i="1"/>
  <c r="R27" i="1"/>
  <c r="R23" i="3"/>
  <c r="S9" i="1"/>
  <c r="S18" i="1"/>
  <c r="S10" i="1"/>
  <c r="S19" i="1"/>
  <c r="S20" i="1"/>
  <c r="S12" i="1"/>
  <c r="S21" i="1"/>
  <c r="S14" i="1"/>
  <c r="S22" i="1"/>
  <c r="S23" i="1"/>
  <c r="S15" i="1"/>
  <c r="S24" i="1"/>
  <c r="S27" i="1"/>
  <c r="S23" i="3"/>
  <c r="Q22" i="13"/>
  <c r="T9" i="1"/>
  <c r="T18" i="1"/>
  <c r="T10" i="1"/>
  <c r="T19" i="1"/>
  <c r="T20" i="1"/>
  <c r="T12" i="1"/>
  <c r="T21" i="1"/>
  <c r="T14" i="1"/>
  <c r="T22" i="1"/>
  <c r="T23" i="1"/>
  <c r="T15" i="1"/>
  <c r="T24" i="1"/>
  <c r="T27" i="1"/>
  <c r="T23" i="3"/>
  <c r="U9" i="1"/>
  <c r="U18" i="1"/>
  <c r="U10" i="1"/>
  <c r="U19" i="1"/>
  <c r="U20" i="1"/>
  <c r="U12" i="1"/>
  <c r="U21" i="1"/>
  <c r="U14" i="1"/>
  <c r="U22" i="1"/>
  <c r="U23" i="1"/>
  <c r="U15" i="1"/>
  <c r="U24" i="1"/>
  <c r="U27" i="1"/>
  <c r="U23" i="3"/>
  <c r="V9" i="1"/>
  <c r="V18" i="1"/>
  <c r="V10" i="1"/>
  <c r="V19" i="1"/>
  <c r="V20" i="1"/>
  <c r="V12" i="1"/>
  <c r="V21" i="1"/>
  <c r="V14" i="1"/>
  <c r="V22" i="1"/>
  <c r="V23" i="1"/>
  <c r="V15" i="1"/>
  <c r="V24" i="1"/>
  <c r="V27" i="1"/>
  <c r="V23" i="3"/>
  <c r="T22" i="13"/>
  <c r="W9" i="1"/>
  <c r="W18" i="1"/>
  <c r="W10" i="1"/>
  <c r="W19" i="1"/>
  <c r="W20" i="1"/>
  <c r="W12" i="1"/>
  <c r="W21" i="1"/>
  <c r="W14" i="1"/>
  <c r="W22" i="1"/>
  <c r="W23" i="1"/>
  <c r="W15" i="1"/>
  <c r="W24" i="1"/>
  <c r="W27" i="1"/>
  <c r="W23" i="3"/>
  <c r="X9" i="1"/>
  <c r="X18" i="1"/>
  <c r="X10" i="1"/>
  <c r="X19" i="1"/>
  <c r="X20" i="1"/>
  <c r="X12" i="1"/>
  <c r="X21" i="1"/>
  <c r="X14" i="1"/>
  <c r="X22" i="1"/>
  <c r="X23" i="1"/>
  <c r="X15" i="1"/>
  <c r="X24" i="1"/>
  <c r="X27" i="1"/>
  <c r="X23" i="3"/>
  <c r="Y9" i="1"/>
  <c r="Y18" i="1"/>
  <c r="Y10" i="1"/>
  <c r="Y19" i="1"/>
  <c r="Y20" i="1"/>
  <c r="Y12" i="1"/>
  <c r="Y21" i="1"/>
  <c r="Y14" i="1"/>
  <c r="Y22" i="1"/>
  <c r="Y23" i="1"/>
  <c r="Y15" i="1"/>
  <c r="Y24" i="1"/>
  <c r="Y27" i="1"/>
  <c r="Y23" i="3"/>
  <c r="W22" i="13"/>
  <c r="Z9" i="1"/>
  <c r="Z18" i="1"/>
  <c r="Z10" i="1"/>
  <c r="Z19" i="1"/>
  <c r="Z20" i="1"/>
  <c r="Z12" i="1"/>
  <c r="Z21" i="1"/>
  <c r="Z14" i="1"/>
  <c r="Z22" i="1"/>
  <c r="Z23" i="1"/>
  <c r="Z15" i="1"/>
  <c r="Z24" i="1"/>
  <c r="Z27" i="1"/>
  <c r="Z23" i="3"/>
  <c r="AA9" i="1"/>
  <c r="AA18" i="1"/>
  <c r="AA10" i="1"/>
  <c r="AA19" i="1"/>
  <c r="AA20" i="1"/>
  <c r="AA12" i="1"/>
  <c r="AA21" i="1"/>
  <c r="AA14" i="1"/>
  <c r="AA22" i="1"/>
  <c r="AA23" i="1"/>
  <c r="AA15" i="1"/>
  <c r="AA24" i="1"/>
  <c r="AA27" i="1"/>
  <c r="AA23" i="3"/>
  <c r="AB9" i="1"/>
  <c r="AB18" i="1"/>
  <c r="AB10" i="1"/>
  <c r="AB19" i="1"/>
  <c r="AB20" i="1"/>
  <c r="AB12" i="1"/>
  <c r="AB21" i="1"/>
  <c r="AB14" i="1"/>
  <c r="AB22" i="1"/>
  <c r="AB23" i="1"/>
  <c r="AB15" i="1"/>
  <c r="AB24" i="1"/>
  <c r="AB27" i="1"/>
  <c r="AB23" i="3"/>
  <c r="Z22" i="13"/>
  <c r="AC9" i="1"/>
  <c r="AC18" i="1"/>
  <c r="AC10" i="1"/>
  <c r="AC19" i="1"/>
  <c r="AC20" i="1"/>
  <c r="AC12" i="1"/>
  <c r="AC21" i="1"/>
  <c r="AC14" i="1"/>
  <c r="AC22" i="1"/>
  <c r="AC23" i="1"/>
  <c r="AC15" i="1"/>
  <c r="AC24" i="1"/>
  <c r="AC27" i="1"/>
  <c r="AC23" i="3"/>
  <c r="AD9" i="1"/>
  <c r="AD18" i="1"/>
  <c r="AD10" i="1"/>
  <c r="AD19" i="1"/>
  <c r="AD20" i="1"/>
  <c r="AD12" i="1"/>
  <c r="AD21" i="1"/>
  <c r="AD14" i="1"/>
  <c r="AD22" i="1"/>
  <c r="AD23" i="1"/>
  <c r="AD15" i="1"/>
  <c r="AD24" i="1"/>
  <c r="AD27" i="1"/>
  <c r="AD23" i="3"/>
  <c r="AE9" i="1"/>
  <c r="AE18" i="1"/>
  <c r="AE10" i="1"/>
  <c r="AE19" i="1"/>
  <c r="AE20" i="1"/>
  <c r="AE12" i="1"/>
  <c r="AE21" i="1"/>
  <c r="AE14" i="1"/>
  <c r="AE22" i="1"/>
  <c r="AE23" i="1"/>
  <c r="AE15" i="1"/>
  <c r="AE24" i="1"/>
  <c r="AE27" i="1"/>
  <c r="AE23" i="3"/>
  <c r="AC22" i="13"/>
  <c r="AF9" i="1"/>
  <c r="AF18" i="1"/>
  <c r="AF10" i="1"/>
  <c r="AF19" i="1"/>
  <c r="AF20" i="1"/>
  <c r="AF12" i="1"/>
  <c r="AF21" i="1"/>
  <c r="AF14" i="1"/>
  <c r="AF22" i="1"/>
  <c r="AF23" i="1"/>
  <c r="AF15" i="1"/>
  <c r="AF24" i="1"/>
  <c r="AF27" i="1"/>
  <c r="AF23" i="3"/>
  <c r="AG9" i="1"/>
  <c r="AG18" i="1"/>
  <c r="AG10" i="1"/>
  <c r="AG19" i="1"/>
  <c r="AG20" i="1"/>
  <c r="AG12" i="1"/>
  <c r="AG21" i="1"/>
  <c r="AG14" i="1"/>
  <c r="AG22" i="1"/>
  <c r="AG23" i="1"/>
  <c r="AG15" i="1"/>
  <c r="AG24" i="1"/>
  <c r="AG27" i="1"/>
  <c r="AG23" i="3"/>
  <c r="AH9" i="1"/>
  <c r="AH18" i="1"/>
  <c r="AH10" i="1"/>
  <c r="AH19" i="1"/>
  <c r="AH20" i="1"/>
  <c r="AH12" i="1"/>
  <c r="AH21" i="1"/>
  <c r="AH14" i="1"/>
  <c r="AH22" i="1"/>
  <c r="AH23" i="1"/>
  <c r="AH15" i="1"/>
  <c r="AH24" i="1"/>
  <c r="AH27" i="1"/>
  <c r="AH23" i="3"/>
  <c r="AF22" i="13"/>
  <c r="AI9" i="1"/>
  <c r="AI18" i="1"/>
  <c r="AI10" i="1"/>
  <c r="AI19" i="1"/>
  <c r="AI20" i="1"/>
  <c r="AI12" i="1"/>
  <c r="AI21" i="1"/>
  <c r="AI14" i="1"/>
  <c r="AI22" i="1"/>
  <c r="AI23" i="1"/>
  <c r="AI15" i="1"/>
  <c r="AI24" i="1"/>
  <c r="AI27" i="1"/>
  <c r="AI23" i="3"/>
  <c r="AJ9" i="1"/>
  <c r="AJ18" i="1"/>
  <c r="AJ10" i="1"/>
  <c r="AJ19" i="1"/>
  <c r="AJ20" i="1"/>
  <c r="AJ12" i="1"/>
  <c r="AJ21" i="1"/>
  <c r="AJ14" i="1"/>
  <c r="AJ22" i="1"/>
  <c r="AJ23" i="1"/>
  <c r="AJ15" i="1"/>
  <c r="AJ24" i="1"/>
  <c r="AJ27" i="1"/>
  <c r="AJ23" i="3"/>
  <c r="AK9" i="1"/>
  <c r="AK18" i="1"/>
  <c r="AK10" i="1"/>
  <c r="AK19" i="1"/>
  <c r="AK20" i="1"/>
  <c r="AK12" i="1"/>
  <c r="AK21" i="1"/>
  <c r="AK14" i="1"/>
  <c r="AK22" i="1"/>
  <c r="AK23" i="1"/>
  <c r="AK15" i="1"/>
  <c r="AK24" i="1"/>
  <c r="AK27" i="1"/>
  <c r="AK23" i="3"/>
  <c r="AI22" i="13"/>
  <c r="E24" i="3"/>
  <c r="F24" i="3"/>
  <c r="G24" i="3"/>
  <c r="E23" i="13"/>
  <c r="H24" i="3"/>
  <c r="I24" i="3"/>
  <c r="J24" i="3"/>
  <c r="H23" i="13"/>
  <c r="K24" i="3"/>
  <c r="L24" i="3"/>
  <c r="M24" i="3"/>
  <c r="K23" i="13"/>
  <c r="N24" i="3"/>
  <c r="O24" i="3"/>
  <c r="P24" i="3"/>
  <c r="N23" i="13"/>
  <c r="Q24" i="3"/>
  <c r="R24" i="3"/>
  <c r="Q23" i="13"/>
  <c r="T23" i="13"/>
  <c r="W23" i="13"/>
  <c r="Z23" i="13"/>
  <c r="AC23" i="13"/>
  <c r="AF23" i="13"/>
  <c r="AI23" i="13"/>
  <c r="E24" i="13"/>
  <c r="H24" i="13"/>
  <c r="K24" i="13"/>
  <c r="N25" i="3"/>
  <c r="N24" i="13"/>
  <c r="Q24" i="13"/>
  <c r="T24" i="13"/>
  <c r="W24" i="13"/>
  <c r="Z25" i="3"/>
  <c r="Z24" i="13"/>
  <c r="AC24" i="13"/>
  <c r="AF24" i="13"/>
  <c r="AI24" i="13"/>
  <c r="E25" i="13"/>
  <c r="H25" i="13"/>
  <c r="K25" i="13"/>
  <c r="N25" i="13"/>
  <c r="Q25" i="13"/>
  <c r="T25" i="13"/>
  <c r="W25" i="13"/>
  <c r="Z25" i="13"/>
  <c r="AC25" i="13"/>
  <c r="AF25" i="13"/>
  <c r="AI25" i="13"/>
  <c r="E27" i="3"/>
  <c r="F27" i="3"/>
  <c r="G27" i="3"/>
  <c r="E26" i="13"/>
  <c r="H27" i="3"/>
  <c r="I27" i="3"/>
  <c r="J27" i="3"/>
  <c r="H26" i="13"/>
  <c r="K27" i="3"/>
  <c r="L27" i="3"/>
  <c r="M27" i="3"/>
  <c r="K26" i="13"/>
  <c r="N27" i="3"/>
  <c r="O27" i="3"/>
  <c r="P27" i="3"/>
  <c r="N26" i="13"/>
  <c r="Q27" i="3"/>
  <c r="R27" i="3"/>
  <c r="S27" i="3"/>
  <c r="Q26" i="13"/>
  <c r="T27" i="3"/>
  <c r="U27" i="3"/>
  <c r="V27" i="3"/>
  <c r="T26" i="13"/>
  <c r="W27" i="3"/>
  <c r="X27" i="3"/>
  <c r="Y27" i="3"/>
  <c r="W26" i="13"/>
  <c r="Z27" i="3"/>
  <c r="AA27" i="3"/>
  <c r="AB27" i="3"/>
  <c r="Z26" i="13"/>
  <c r="AC27" i="3"/>
  <c r="AD27" i="3"/>
  <c r="AE27" i="3"/>
  <c r="AC26" i="13"/>
  <c r="AF27" i="3"/>
  <c r="AG27" i="3"/>
  <c r="AH27" i="3"/>
  <c r="AF26" i="13"/>
  <c r="AI27" i="3"/>
  <c r="AJ27" i="3"/>
  <c r="AK27" i="3"/>
  <c r="AI26" i="13"/>
  <c r="E28" i="3"/>
  <c r="F28" i="3"/>
  <c r="G28" i="3"/>
  <c r="E27" i="13"/>
  <c r="H28" i="3"/>
  <c r="I28" i="3"/>
  <c r="J28" i="3"/>
  <c r="H27" i="13"/>
  <c r="K28" i="3"/>
  <c r="L28" i="3"/>
  <c r="M28" i="3"/>
  <c r="K27" i="13"/>
  <c r="N28" i="3"/>
  <c r="O28" i="3"/>
  <c r="P28" i="3"/>
  <c r="N27" i="13"/>
  <c r="Q28" i="3"/>
  <c r="R28" i="3"/>
  <c r="S28" i="3"/>
  <c r="Q27" i="13"/>
  <c r="T28" i="3"/>
  <c r="U28" i="3"/>
  <c r="V28" i="3"/>
  <c r="T27" i="13"/>
  <c r="W28" i="3"/>
  <c r="X28" i="3"/>
  <c r="Y28" i="3"/>
  <c r="W27" i="13"/>
  <c r="Z28" i="3"/>
  <c r="AA28" i="3"/>
  <c r="AB28" i="3"/>
  <c r="Z27" i="13"/>
  <c r="AC28" i="3"/>
  <c r="AD28" i="3"/>
  <c r="AE28" i="3"/>
  <c r="AC27" i="13"/>
  <c r="AF28" i="3"/>
  <c r="AG28" i="3"/>
  <c r="AH28" i="3"/>
  <c r="AF27" i="13"/>
  <c r="AI28" i="3"/>
  <c r="AJ28" i="3"/>
  <c r="AK28" i="3"/>
  <c r="AI27" i="13"/>
  <c r="E29" i="3"/>
  <c r="F29" i="3"/>
  <c r="G29" i="3"/>
  <c r="E28" i="13"/>
  <c r="H29" i="3"/>
  <c r="I29" i="3"/>
  <c r="J29" i="3"/>
  <c r="H28" i="13"/>
  <c r="K29" i="3"/>
  <c r="L29" i="3"/>
  <c r="M29" i="3"/>
  <c r="K28" i="13"/>
  <c r="N29" i="3"/>
  <c r="O29" i="3"/>
  <c r="P29" i="3"/>
  <c r="N28" i="13"/>
  <c r="Q29" i="3"/>
  <c r="R29" i="3"/>
  <c r="S29" i="3"/>
  <c r="Q28" i="13"/>
  <c r="T29" i="3"/>
  <c r="U29" i="3"/>
  <c r="V29" i="3"/>
  <c r="T28" i="13"/>
  <c r="W29" i="3"/>
  <c r="X29" i="3"/>
  <c r="Y29" i="3"/>
  <c r="W28" i="13"/>
  <c r="Z29" i="3"/>
  <c r="AA29" i="3"/>
  <c r="AB29" i="3"/>
  <c r="Z28" i="13"/>
  <c r="AC29" i="3"/>
  <c r="AD29" i="3"/>
  <c r="AE29" i="3"/>
  <c r="AC28" i="13"/>
  <c r="AF29" i="3"/>
  <c r="AG29" i="3"/>
  <c r="AH29" i="3"/>
  <c r="AF28" i="13"/>
  <c r="AI29" i="3"/>
  <c r="AJ29" i="3"/>
  <c r="AK29" i="3"/>
  <c r="AI28" i="13"/>
  <c r="E30" i="3"/>
  <c r="F30" i="3"/>
  <c r="G30" i="3"/>
  <c r="E29" i="13"/>
  <c r="H30" i="3"/>
  <c r="I30" i="3"/>
  <c r="J30" i="3"/>
  <c r="H29" i="13"/>
  <c r="K30" i="3"/>
  <c r="L30" i="3"/>
  <c r="M30" i="3"/>
  <c r="K29" i="13"/>
  <c r="N30" i="3"/>
  <c r="O30" i="3"/>
  <c r="P30" i="3"/>
  <c r="N29" i="13"/>
  <c r="Q30" i="3"/>
  <c r="R30" i="3"/>
  <c r="S30" i="3"/>
  <c r="Q29" i="13"/>
  <c r="T30" i="3"/>
  <c r="U30" i="3"/>
  <c r="V30" i="3"/>
  <c r="T29" i="13"/>
  <c r="W30" i="3"/>
  <c r="X30" i="3"/>
  <c r="Y30" i="3"/>
  <c r="W29" i="13"/>
  <c r="Z30" i="3"/>
  <c r="AA30" i="3"/>
  <c r="AB30" i="3"/>
  <c r="Z29" i="13"/>
  <c r="AC30" i="3"/>
  <c r="AD30" i="3"/>
  <c r="AE30" i="3"/>
  <c r="AC29" i="13"/>
  <c r="AF30" i="3"/>
  <c r="AG30" i="3"/>
  <c r="AH30" i="3"/>
  <c r="AF29" i="13"/>
  <c r="AI30" i="3"/>
  <c r="AJ30" i="3"/>
  <c r="AK30" i="3"/>
  <c r="AI29" i="13"/>
  <c r="B15" i="13"/>
  <c r="B17" i="3"/>
  <c r="C17" i="3"/>
  <c r="D17" i="3"/>
  <c r="B16" i="13"/>
  <c r="B18" i="3"/>
  <c r="C18" i="3"/>
  <c r="D18" i="3"/>
  <c r="B17" i="13"/>
  <c r="B19" i="3"/>
  <c r="C19" i="3"/>
  <c r="D19" i="3"/>
  <c r="B18" i="13"/>
  <c r="B20" i="3"/>
  <c r="C20" i="3"/>
  <c r="D20" i="3"/>
  <c r="B19" i="13"/>
  <c r="B21" i="3"/>
  <c r="C21" i="3"/>
  <c r="D21" i="3"/>
  <c r="B20" i="13"/>
  <c r="B22" i="3"/>
  <c r="C22" i="3"/>
  <c r="D22" i="3"/>
  <c r="B21" i="13"/>
  <c r="B22" i="13"/>
  <c r="B23" i="13"/>
  <c r="B25" i="3"/>
  <c r="B24" i="13"/>
  <c r="B25" i="13"/>
  <c r="B27" i="3"/>
  <c r="C27" i="3"/>
  <c r="D27" i="3"/>
  <c r="B26" i="13"/>
  <c r="B28" i="3"/>
  <c r="C28" i="3"/>
  <c r="D28" i="3"/>
  <c r="B27" i="13"/>
  <c r="B29" i="3"/>
  <c r="C29" i="3"/>
  <c r="D29" i="3"/>
  <c r="B28" i="13"/>
  <c r="B30" i="3"/>
  <c r="C30" i="3"/>
  <c r="D30" i="3"/>
  <c r="B29" i="13"/>
  <c r="B14" i="13"/>
  <c r="AI11" i="13"/>
  <c r="AI36" i="13"/>
  <c r="AI37" i="13"/>
  <c r="AF11" i="13"/>
  <c r="AF36" i="13"/>
  <c r="AF37" i="13"/>
  <c r="AC11" i="13"/>
  <c r="AC36" i="13"/>
  <c r="AC37" i="13"/>
  <c r="Z11" i="13"/>
  <c r="Z36" i="13"/>
  <c r="Z37" i="13"/>
  <c r="W11" i="13"/>
  <c r="W36" i="13"/>
  <c r="W37" i="13"/>
  <c r="T11" i="13"/>
  <c r="T36" i="13"/>
  <c r="T37" i="13"/>
  <c r="Q11" i="13"/>
  <c r="Q36" i="13"/>
  <c r="Q37" i="13"/>
  <c r="N11" i="13"/>
  <c r="N36" i="13"/>
  <c r="N37" i="13"/>
  <c r="K11" i="13"/>
  <c r="K36" i="13"/>
  <c r="K37" i="13"/>
  <c r="H11" i="13"/>
  <c r="H36" i="13"/>
  <c r="H37" i="13"/>
  <c r="E11" i="13"/>
  <c r="E36" i="13"/>
  <c r="E37" i="13"/>
  <c r="B9" i="13"/>
  <c r="B36" i="13"/>
  <c r="B37" i="13"/>
  <c r="B11" i="13"/>
  <c r="B10" i="12"/>
  <c r="B7" i="12"/>
  <c r="D16" i="4"/>
  <c r="D23" i="4"/>
  <c r="E16" i="4"/>
  <c r="E23" i="4"/>
  <c r="F16" i="4"/>
  <c r="F23" i="4"/>
  <c r="G16" i="4"/>
  <c r="G23" i="4"/>
  <c r="H16" i="4"/>
  <c r="H23" i="4"/>
  <c r="I16" i="4"/>
  <c r="I23" i="4"/>
  <c r="J16" i="4"/>
  <c r="J23" i="4"/>
  <c r="K16" i="4"/>
  <c r="K23" i="4"/>
  <c r="L16" i="4"/>
  <c r="L23" i="4"/>
  <c r="M16" i="4"/>
  <c r="M23" i="4"/>
  <c r="N16" i="4"/>
  <c r="N23" i="4"/>
  <c r="O16" i="4"/>
  <c r="O23" i="4"/>
  <c r="P16" i="4"/>
  <c r="P23" i="4"/>
  <c r="Q16" i="4"/>
  <c r="Q23" i="4"/>
  <c r="R16" i="4"/>
  <c r="R23" i="4"/>
  <c r="S16" i="4"/>
  <c r="S23" i="4"/>
  <c r="T16" i="4"/>
  <c r="T23" i="4"/>
  <c r="U16" i="4"/>
  <c r="U23" i="4"/>
  <c r="V16" i="4"/>
  <c r="V23" i="4"/>
  <c r="W16" i="4"/>
  <c r="W23" i="4"/>
  <c r="X16" i="4"/>
  <c r="X23" i="4"/>
  <c r="Y16" i="4"/>
  <c r="Y23" i="4"/>
  <c r="Z16" i="4"/>
  <c r="Z23" i="4"/>
  <c r="AA16" i="4"/>
  <c r="AA23" i="4"/>
  <c r="AB16" i="4"/>
  <c r="AB23" i="4"/>
  <c r="AC16" i="4"/>
  <c r="AC23" i="4"/>
  <c r="AD16" i="4"/>
  <c r="AD23" i="4"/>
  <c r="AE16" i="4"/>
  <c r="AE23" i="4"/>
  <c r="AF16" i="4"/>
  <c r="AF23" i="4"/>
  <c r="AG16" i="4"/>
  <c r="AG23" i="4"/>
  <c r="AH16" i="4"/>
  <c r="AH23" i="4"/>
  <c r="AI16" i="4"/>
  <c r="AI23" i="4"/>
  <c r="AJ16" i="4"/>
  <c r="AJ23" i="4"/>
  <c r="AK16" i="4"/>
  <c r="AK23" i="4"/>
  <c r="C16" i="4"/>
  <c r="C23" i="4"/>
  <c r="C17" i="4"/>
  <c r="C24" i="4"/>
  <c r="B16" i="4"/>
  <c r="B23" i="4"/>
  <c r="B17" i="4"/>
  <c r="B24" i="4"/>
  <c r="A16" i="4"/>
  <c r="A23" i="4"/>
  <c r="A17" i="4"/>
  <c r="A24" i="4"/>
  <c r="A18" i="4"/>
  <c r="A25" i="4"/>
  <c r="A19" i="4"/>
  <c r="A26" i="4"/>
  <c r="A15" i="4"/>
  <c r="A22" i="4"/>
  <c r="I11" i="6"/>
  <c r="J11" i="6"/>
  <c r="C3" i="9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AK3" i="9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F3" i="10"/>
  <c r="AG3" i="10"/>
  <c r="AH3" i="10"/>
  <c r="AI3" i="10"/>
  <c r="AJ3" i="10"/>
  <c r="AK3" i="10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B3" i="9"/>
  <c r="B3" i="7"/>
  <c r="B3" i="10"/>
  <c r="B3" i="8"/>
  <c r="B3" i="4"/>
  <c r="B3" i="3"/>
  <c r="B9" i="1"/>
  <c r="B18" i="1"/>
  <c r="B10" i="1"/>
  <c r="B19" i="1"/>
  <c r="B20" i="1"/>
  <c r="B12" i="1"/>
  <c r="B21" i="1"/>
  <c r="B13" i="1"/>
  <c r="B22" i="1"/>
  <c r="B14" i="1"/>
  <c r="B23" i="1"/>
  <c r="B7" i="1"/>
  <c r="B15" i="1"/>
  <c r="B24" i="1"/>
  <c r="B27" i="1"/>
  <c r="C9" i="1"/>
  <c r="C18" i="1"/>
  <c r="C10" i="1"/>
  <c r="C19" i="1"/>
  <c r="C20" i="1"/>
  <c r="C12" i="1"/>
  <c r="C21" i="1"/>
  <c r="C14" i="1"/>
  <c r="C22" i="1"/>
  <c r="C23" i="1"/>
  <c r="C7" i="1"/>
  <c r="C15" i="1"/>
  <c r="C24" i="1"/>
  <c r="C27" i="1"/>
  <c r="D9" i="1"/>
  <c r="D18" i="1"/>
  <c r="D10" i="1"/>
  <c r="D19" i="1"/>
  <c r="D20" i="1"/>
  <c r="D12" i="1"/>
  <c r="D21" i="1"/>
  <c r="D14" i="1"/>
  <c r="D22" i="1"/>
  <c r="D23" i="1"/>
  <c r="D7" i="1"/>
  <c r="D15" i="1"/>
  <c r="D24" i="1"/>
  <c r="D27" i="1"/>
  <c r="B28" i="1"/>
  <c r="E9" i="1"/>
  <c r="E18" i="1"/>
  <c r="E10" i="1"/>
  <c r="E19" i="1"/>
  <c r="E20" i="1"/>
  <c r="E12" i="1"/>
  <c r="E21" i="1"/>
  <c r="E14" i="1"/>
  <c r="E22" i="1"/>
  <c r="E23" i="1"/>
  <c r="E7" i="1"/>
  <c r="E15" i="1"/>
  <c r="E24" i="1"/>
  <c r="E27" i="1"/>
  <c r="F9" i="1"/>
  <c r="F18" i="1"/>
  <c r="F10" i="1"/>
  <c r="F19" i="1"/>
  <c r="F20" i="1"/>
  <c r="F12" i="1"/>
  <c r="F21" i="1"/>
  <c r="F14" i="1"/>
  <c r="F22" i="1"/>
  <c r="F23" i="1"/>
  <c r="F7" i="1"/>
  <c r="F15" i="1"/>
  <c r="F24" i="1"/>
  <c r="F27" i="1"/>
  <c r="G9" i="1"/>
  <c r="G18" i="1"/>
  <c r="G10" i="1"/>
  <c r="G19" i="1"/>
  <c r="G20" i="1"/>
  <c r="G12" i="1"/>
  <c r="G21" i="1"/>
  <c r="G14" i="1"/>
  <c r="G22" i="1"/>
  <c r="G23" i="1"/>
  <c r="G7" i="1"/>
  <c r="G24" i="1"/>
  <c r="G27" i="1"/>
  <c r="E28" i="1"/>
  <c r="H9" i="1"/>
  <c r="H18" i="1"/>
  <c r="H10" i="1"/>
  <c r="H19" i="1"/>
  <c r="H20" i="1"/>
  <c r="H12" i="1"/>
  <c r="H21" i="1"/>
  <c r="H14" i="1"/>
  <c r="H22" i="1"/>
  <c r="H23" i="1"/>
  <c r="H24" i="1"/>
  <c r="H27" i="1"/>
  <c r="I9" i="1"/>
  <c r="I18" i="1"/>
  <c r="I10" i="1"/>
  <c r="I19" i="1"/>
  <c r="I20" i="1"/>
  <c r="I12" i="1"/>
  <c r="I21" i="1"/>
  <c r="I14" i="1"/>
  <c r="I22" i="1"/>
  <c r="I23" i="1"/>
  <c r="I24" i="1"/>
  <c r="I27" i="1"/>
  <c r="J9" i="1"/>
  <c r="J18" i="1"/>
  <c r="J10" i="1"/>
  <c r="J19" i="1"/>
  <c r="J20" i="1"/>
  <c r="J12" i="1"/>
  <c r="J21" i="1"/>
  <c r="J14" i="1"/>
  <c r="J22" i="1"/>
  <c r="J23" i="1"/>
  <c r="J24" i="1"/>
  <c r="J27" i="1"/>
  <c r="H28" i="1"/>
  <c r="K9" i="1"/>
  <c r="K18" i="1"/>
  <c r="K10" i="1"/>
  <c r="K19" i="1"/>
  <c r="K20" i="1"/>
  <c r="K12" i="1"/>
  <c r="K21" i="1"/>
  <c r="K14" i="1"/>
  <c r="K22" i="1"/>
  <c r="K23" i="1"/>
  <c r="K24" i="1"/>
  <c r="K27" i="1"/>
  <c r="L9" i="1"/>
  <c r="L18" i="1"/>
  <c r="L10" i="1"/>
  <c r="L19" i="1"/>
  <c r="L20" i="1"/>
  <c r="L12" i="1"/>
  <c r="L21" i="1"/>
  <c r="L14" i="1"/>
  <c r="L22" i="1"/>
  <c r="L23" i="1"/>
  <c r="L24" i="1"/>
  <c r="L27" i="1"/>
  <c r="M9" i="1"/>
  <c r="M18" i="1"/>
  <c r="M10" i="1"/>
  <c r="M19" i="1"/>
  <c r="M20" i="1"/>
  <c r="M12" i="1"/>
  <c r="M21" i="1"/>
  <c r="M14" i="1"/>
  <c r="M22" i="1"/>
  <c r="M23" i="1"/>
  <c r="M15" i="1"/>
  <c r="M24" i="1"/>
  <c r="M27" i="1"/>
  <c r="K28" i="1"/>
  <c r="N28" i="1"/>
  <c r="Q28" i="1"/>
  <c r="T28" i="1"/>
  <c r="W28" i="1"/>
  <c r="Z28" i="1"/>
  <c r="AC28" i="1"/>
  <c r="AF28" i="1"/>
  <c r="AI28" i="1"/>
  <c r="B10" i="3"/>
  <c r="B37" i="3"/>
  <c r="C12" i="3"/>
  <c r="C37" i="3"/>
  <c r="D12" i="3"/>
  <c r="D37" i="3"/>
  <c r="B38" i="3"/>
  <c r="E12" i="3"/>
  <c r="E37" i="3"/>
  <c r="F12" i="3"/>
  <c r="F37" i="3"/>
  <c r="G12" i="3"/>
  <c r="G37" i="3"/>
  <c r="E38" i="3"/>
  <c r="H12" i="3"/>
  <c r="H37" i="3"/>
  <c r="I12" i="3"/>
  <c r="I37" i="3"/>
  <c r="J12" i="3"/>
  <c r="J37" i="3"/>
  <c r="H38" i="3"/>
  <c r="K12" i="3"/>
  <c r="K37" i="3"/>
  <c r="L12" i="3"/>
  <c r="L37" i="3"/>
  <c r="M12" i="3"/>
  <c r="M37" i="3"/>
  <c r="K38" i="3"/>
  <c r="N12" i="3"/>
  <c r="N37" i="3"/>
  <c r="O12" i="3"/>
  <c r="O37" i="3"/>
  <c r="P12" i="3"/>
  <c r="P37" i="3"/>
  <c r="N38" i="3"/>
  <c r="Q12" i="3"/>
  <c r="Q37" i="3"/>
  <c r="R12" i="3"/>
  <c r="R37" i="3"/>
  <c r="S12" i="3"/>
  <c r="S37" i="3"/>
  <c r="Q38" i="3"/>
  <c r="T12" i="3"/>
  <c r="T37" i="3"/>
  <c r="U12" i="3"/>
  <c r="U37" i="3"/>
  <c r="V12" i="3"/>
  <c r="V37" i="3"/>
  <c r="T38" i="3"/>
  <c r="W12" i="3"/>
  <c r="W37" i="3"/>
  <c r="X12" i="3"/>
  <c r="X37" i="3"/>
  <c r="Y12" i="3"/>
  <c r="Y37" i="3"/>
  <c r="W38" i="3"/>
  <c r="Z12" i="3"/>
  <c r="Z37" i="3"/>
  <c r="AA12" i="3"/>
  <c r="AA37" i="3"/>
  <c r="AB12" i="3"/>
  <c r="AB37" i="3"/>
  <c r="Z38" i="3"/>
  <c r="AC12" i="3"/>
  <c r="AC37" i="3"/>
  <c r="AD12" i="3"/>
  <c r="AD37" i="3"/>
  <c r="AE12" i="3"/>
  <c r="AE37" i="3"/>
  <c r="AC38" i="3"/>
  <c r="AF12" i="3"/>
  <c r="AF37" i="3"/>
  <c r="AG12" i="3"/>
  <c r="AG37" i="3"/>
  <c r="AH12" i="3"/>
  <c r="AH37" i="3"/>
  <c r="AF38" i="3"/>
  <c r="AI12" i="3"/>
  <c r="AI37" i="3"/>
  <c r="AJ12" i="3"/>
  <c r="AJ37" i="3"/>
  <c r="AK12" i="3"/>
  <c r="AK37" i="3"/>
  <c r="AI38" i="3"/>
  <c r="B6" i="7"/>
  <c r="B7" i="7"/>
  <c r="B15" i="4"/>
  <c r="B22" i="4"/>
  <c r="B18" i="4"/>
  <c r="B25" i="4"/>
  <c r="B30" i="4"/>
  <c r="B8" i="7"/>
  <c r="B6" i="10"/>
  <c r="B12" i="10"/>
  <c r="B7" i="10"/>
  <c r="B13" i="10"/>
  <c r="B14" i="10"/>
  <c r="B15" i="10"/>
  <c r="B10" i="7"/>
  <c r="B13" i="7"/>
  <c r="C6" i="7"/>
  <c r="C7" i="7"/>
  <c r="C15" i="4"/>
  <c r="C22" i="4"/>
  <c r="C18" i="4"/>
  <c r="C25" i="4"/>
  <c r="C30" i="4"/>
  <c r="C8" i="7"/>
  <c r="C13" i="7"/>
  <c r="D6" i="7"/>
  <c r="D7" i="7"/>
  <c r="D15" i="4"/>
  <c r="D22" i="4"/>
  <c r="D17" i="4"/>
  <c r="D24" i="4"/>
  <c r="D18" i="4"/>
  <c r="D25" i="4"/>
  <c r="D30" i="4"/>
  <c r="D8" i="7"/>
  <c r="D13" i="7"/>
  <c r="B14" i="7"/>
  <c r="E6" i="7"/>
  <c r="E7" i="7"/>
  <c r="E15" i="4"/>
  <c r="E22" i="4"/>
  <c r="E17" i="4"/>
  <c r="E24" i="4"/>
  <c r="E18" i="4"/>
  <c r="E25" i="4"/>
  <c r="E30" i="4"/>
  <c r="E8" i="7"/>
  <c r="E13" i="7"/>
  <c r="F6" i="7"/>
  <c r="F7" i="7"/>
  <c r="F15" i="4"/>
  <c r="F22" i="4"/>
  <c r="F17" i="4"/>
  <c r="F24" i="4"/>
  <c r="F18" i="4"/>
  <c r="F25" i="4"/>
  <c r="F30" i="4"/>
  <c r="F8" i="7"/>
  <c r="F13" i="7"/>
  <c r="G6" i="7"/>
  <c r="G7" i="7"/>
  <c r="G15" i="4"/>
  <c r="G22" i="4"/>
  <c r="G17" i="4"/>
  <c r="G24" i="4"/>
  <c r="G18" i="4"/>
  <c r="G25" i="4"/>
  <c r="G30" i="4"/>
  <c r="G8" i="7"/>
  <c r="G13" i="7"/>
  <c r="E14" i="7"/>
  <c r="H6" i="7"/>
  <c r="H7" i="7"/>
  <c r="H15" i="4"/>
  <c r="H22" i="4"/>
  <c r="H17" i="4"/>
  <c r="H24" i="4"/>
  <c r="H18" i="4"/>
  <c r="H25" i="4"/>
  <c r="H30" i="4"/>
  <c r="H8" i="7"/>
  <c r="H13" i="7"/>
  <c r="I6" i="7"/>
  <c r="I7" i="7"/>
  <c r="I15" i="4"/>
  <c r="I22" i="4"/>
  <c r="I17" i="4"/>
  <c r="I24" i="4"/>
  <c r="I18" i="4"/>
  <c r="I25" i="4"/>
  <c r="I30" i="4"/>
  <c r="I8" i="7"/>
  <c r="I13" i="7"/>
  <c r="J6" i="7"/>
  <c r="J7" i="7"/>
  <c r="J15" i="4"/>
  <c r="J22" i="4"/>
  <c r="J17" i="4"/>
  <c r="J24" i="4"/>
  <c r="J18" i="4"/>
  <c r="J25" i="4"/>
  <c r="J30" i="4"/>
  <c r="J8" i="7"/>
  <c r="J13" i="7"/>
  <c r="H14" i="7"/>
  <c r="K6" i="7"/>
  <c r="K7" i="7"/>
  <c r="K15" i="4"/>
  <c r="K22" i="4"/>
  <c r="K17" i="4"/>
  <c r="K24" i="4"/>
  <c r="K18" i="4"/>
  <c r="K25" i="4"/>
  <c r="K30" i="4"/>
  <c r="K8" i="7"/>
  <c r="K13" i="7"/>
  <c r="L6" i="7"/>
  <c r="L7" i="7"/>
  <c r="L15" i="4"/>
  <c r="L22" i="4"/>
  <c r="L17" i="4"/>
  <c r="L24" i="4"/>
  <c r="L18" i="4"/>
  <c r="L25" i="4"/>
  <c r="L30" i="4"/>
  <c r="L8" i="7"/>
  <c r="L13" i="7"/>
  <c r="M6" i="7"/>
  <c r="M7" i="7"/>
  <c r="M15" i="4"/>
  <c r="M22" i="4"/>
  <c r="M17" i="4"/>
  <c r="M24" i="4"/>
  <c r="M18" i="4"/>
  <c r="M25" i="4"/>
  <c r="M30" i="4"/>
  <c r="M8" i="7"/>
  <c r="M13" i="7"/>
  <c r="K14" i="7"/>
  <c r="N6" i="7"/>
  <c r="N7" i="7"/>
  <c r="N15" i="4"/>
  <c r="N22" i="4"/>
  <c r="N17" i="4"/>
  <c r="N24" i="4"/>
  <c r="N18" i="4"/>
  <c r="N25" i="4"/>
  <c r="N30" i="4"/>
  <c r="N8" i="7"/>
  <c r="N13" i="7"/>
  <c r="O6" i="7"/>
  <c r="O7" i="7"/>
  <c r="O15" i="4"/>
  <c r="O22" i="4"/>
  <c r="O17" i="4"/>
  <c r="O24" i="4"/>
  <c r="O18" i="4"/>
  <c r="O25" i="4"/>
  <c r="O30" i="4"/>
  <c r="O8" i="7"/>
  <c r="O13" i="7"/>
  <c r="P6" i="7"/>
  <c r="P7" i="7"/>
  <c r="P15" i="4"/>
  <c r="P22" i="4"/>
  <c r="P17" i="4"/>
  <c r="P24" i="4"/>
  <c r="P18" i="4"/>
  <c r="P25" i="4"/>
  <c r="P30" i="4"/>
  <c r="P8" i="7"/>
  <c r="P13" i="7"/>
  <c r="N14" i="7"/>
  <c r="Q6" i="7"/>
  <c r="Q7" i="7"/>
  <c r="Q15" i="4"/>
  <c r="Q22" i="4"/>
  <c r="Q17" i="4"/>
  <c r="Q24" i="4"/>
  <c r="Q18" i="4"/>
  <c r="Q25" i="4"/>
  <c r="Q30" i="4"/>
  <c r="Q8" i="7"/>
  <c r="Q13" i="7"/>
  <c r="R6" i="7"/>
  <c r="R7" i="7"/>
  <c r="R15" i="4"/>
  <c r="R22" i="4"/>
  <c r="R17" i="4"/>
  <c r="R24" i="4"/>
  <c r="R18" i="4"/>
  <c r="R25" i="4"/>
  <c r="R30" i="4"/>
  <c r="R8" i="7"/>
  <c r="R13" i="7"/>
  <c r="S6" i="7"/>
  <c r="S7" i="7"/>
  <c r="S15" i="4"/>
  <c r="S22" i="4"/>
  <c r="S17" i="4"/>
  <c r="S24" i="4"/>
  <c r="S18" i="4"/>
  <c r="S25" i="4"/>
  <c r="S30" i="4"/>
  <c r="S8" i="7"/>
  <c r="S13" i="7"/>
  <c r="Q14" i="7"/>
  <c r="T6" i="7"/>
  <c r="T7" i="7"/>
  <c r="T15" i="4"/>
  <c r="T22" i="4"/>
  <c r="T17" i="4"/>
  <c r="T24" i="4"/>
  <c r="T18" i="4"/>
  <c r="T25" i="4"/>
  <c r="T30" i="4"/>
  <c r="T8" i="7"/>
  <c r="T13" i="7"/>
  <c r="U6" i="7"/>
  <c r="U7" i="7"/>
  <c r="U15" i="4"/>
  <c r="U22" i="4"/>
  <c r="U17" i="4"/>
  <c r="U24" i="4"/>
  <c r="U18" i="4"/>
  <c r="U25" i="4"/>
  <c r="U30" i="4"/>
  <c r="U8" i="7"/>
  <c r="U13" i="7"/>
  <c r="V6" i="7"/>
  <c r="V7" i="7"/>
  <c r="V15" i="4"/>
  <c r="V22" i="4"/>
  <c r="V17" i="4"/>
  <c r="V24" i="4"/>
  <c r="V18" i="4"/>
  <c r="V25" i="4"/>
  <c r="V30" i="4"/>
  <c r="V8" i="7"/>
  <c r="V13" i="7"/>
  <c r="T14" i="7"/>
  <c r="W6" i="7"/>
  <c r="W7" i="7"/>
  <c r="W15" i="4"/>
  <c r="W22" i="4"/>
  <c r="W17" i="4"/>
  <c r="W24" i="4"/>
  <c r="W18" i="4"/>
  <c r="W25" i="4"/>
  <c r="W30" i="4"/>
  <c r="W8" i="7"/>
  <c r="W13" i="7"/>
  <c r="X6" i="7"/>
  <c r="X7" i="7"/>
  <c r="X15" i="4"/>
  <c r="X22" i="4"/>
  <c r="X17" i="4"/>
  <c r="X24" i="4"/>
  <c r="X18" i="4"/>
  <c r="X25" i="4"/>
  <c r="X30" i="4"/>
  <c r="X8" i="7"/>
  <c r="X13" i="7"/>
  <c r="Y6" i="7"/>
  <c r="Y7" i="7"/>
  <c r="Y15" i="4"/>
  <c r="Y22" i="4"/>
  <c r="I10" i="6"/>
  <c r="Y17" i="4"/>
  <c r="Y24" i="4"/>
  <c r="Y18" i="4"/>
  <c r="Y25" i="4"/>
  <c r="Y30" i="4"/>
  <c r="Y8" i="7"/>
  <c r="Y13" i="7"/>
  <c r="W14" i="7"/>
  <c r="Z6" i="7"/>
  <c r="Z7" i="7"/>
  <c r="Z15" i="4"/>
  <c r="Z22" i="4"/>
  <c r="Z17" i="4"/>
  <c r="Z24" i="4"/>
  <c r="I12" i="6"/>
  <c r="Z18" i="4"/>
  <c r="Z25" i="4"/>
  <c r="Z30" i="4"/>
  <c r="Z8" i="7"/>
  <c r="Z13" i="7"/>
  <c r="AA6" i="7"/>
  <c r="AA7" i="7"/>
  <c r="AA15" i="4"/>
  <c r="AA22" i="4"/>
  <c r="AA17" i="4"/>
  <c r="AA24" i="4"/>
  <c r="AA18" i="4"/>
  <c r="AA25" i="4"/>
  <c r="AA30" i="4"/>
  <c r="AA8" i="7"/>
  <c r="AA13" i="7"/>
  <c r="AB6" i="7"/>
  <c r="AB7" i="7"/>
  <c r="AB15" i="4"/>
  <c r="AB22" i="4"/>
  <c r="AB17" i="4"/>
  <c r="AB24" i="4"/>
  <c r="AB18" i="4"/>
  <c r="AB25" i="4"/>
  <c r="AB30" i="4"/>
  <c r="AB8" i="7"/>
  <c r="AB13" i="7"/>
  <c r="Z14" i="7"/>
  <c r="AC6" i="7"/>
  <c r="AC7" i="7"/>
  <c r="AC15" i="4"/>
  <c r="AC22" i="4"/>
  <c r="AC17" i="4"/>
  <c r="AC24" i="4"/>
  <c r="AC18" i="4"/>
  <c r="AC25" i="4"/>
  <c r="AC30" i="4"/>
  <c r="AC8" i="7"/>
  <c r="AC13" i="7"/>
  <c r="AD6" i="7"/>
  <c r="AD7" i="7"/>
  <c r="AD15" i="4"/>
  <c r="AD22" i="4"/>
  <c r="AD17" i="4"/>
  <c r="AD24" i="4"/>
  <c r="AD18" i="4"/>
  <c r="AD25" i="4"/>
  <c r="AD30" i="4"/>
  <c r="AD8" i="7"/>
  <c r="AD13" i="7"/>
  <c r="AE6" i="7"/>
  <c r="AE7" i="7"/>
  <c r="AE15" i="4"/>
  <c r="AE22" i="4"/>
  <c r="AE17" i="4"/>
  <c r="AE24" i="4"/>
  <c r="AE18" i="4"/>
  <c r="AE25" i="4"/>
  <c r="AE30" i="4"/>
  <c r="AE8" i="7"/>
  <c r="AE13" i="7"/>
  <c r="AC14" i="7"/>
  <c r="AF6" i="7"/>
  <c r="AF7" i="7"/>
  <c r="AF15" i="4"/>
  <c r="AF22" i="4"/>
  <c r="AF17" i="4"/>
  <c r="AF24" i="4"/>
  <c r="AF18" i="4"/>
  <c r="AF25" i="4"/>
  <c r="AF30" i="4"/>
  <c r="AF8" i="7"/>
  <c r="AF13" i="7"/>
  <c r="AG6" i="7"/>
  <c r="AG7" i="7"/>
  <c r="AG15" i="4"/>
  <c r="AG22" i="4"/>
  <c r="AG17" i="4"/>
  <c r="AG24" i="4"/>
  <c r="AG18" i="4"/>
  <c r="AG25" i="4"/>
  <c r="AG30" i="4"/>
  <c r="AG8" i="7"/>
  <c r="AG13" i="7"/>
  <c r="AH6" i="7"/>
  <c r="AH7" i="7"/>
  <c r="AH15" i="4"/>
  <c r="AH22" i="4"/>
  <c r="AH17" i="4"/>
  <c r="AH24" i="4"/>
  <c r="AH18" i="4"/>
  <c r="AH25" i="4"/>
  <c r="AH30" i="4"/>
  <c r="AH8" i="7"/>
  <c r="AH13" i="7"/>
  <c r="AF14" i="7"/>
  <c r="AI6" i="7"/>
  <c r="AI7" i="7"/>
  <c r="AI15" i="4"/>
  <c r="AI22" i="4"/>
  <c r="AI17" i="4"/>
  <c r="AI24" i="4"/>
  <c r="AI18" i="4"/>
  <c r="AI25" i="4"/>
  <c r="AI30" i="4"/>
  <c r="AI8" i="7"/>
  <c r="AI13" i="7"/>
  <c r="AJ6" i="7"/>
  <c r="AJ7" i="7"/>
  <c r="AJ15" i="4"/>
  <c r="AJ22" i="4"/>
  <c r="AJ17" i="4"/>
  <c r="AJ24" i="4"/>
  <c r="AJ18" i="4"/>
  <c r="AJ25" i="4"/>
  <c r="AJ30" i="4"/>
  <c r="AJ8" i="7"/>
  <c r="AJ13" i="7"/>
  <c r="AK6" i="7"/>
  <c r="AK7" i="7"/>
  <c r="AK15" i="4"/>
  <c r="AK22" i="4"/>
  <c r="AK17" i="4"/>
  <c r="AK24" i="4"/>
  <c r="AK18" i="4"/>
  <c r="AK25" i="4"/>
  <c r="AK30" i="4"/>
  <c r="AK8" i="7"/>
  <c r="AK13" i="7"/>
  <c r="AI14" i="7"/>
  <c r="AK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N8" i="1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C19" i="4"/>
  <c r="B19" i="4"/>
  <c r="J12" i="6"/>
  <c r="J10" i="6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B29" i="4"/>
  <c r="B8" i="1"/>
  <c r="C8" i="1"/>
  <c r="D8" i="1"/>
  <c r="E8" i="1"/>
  <c r="F8" i="1"/>
  <c r="G8" i="1"/>
  <c r="H8" i="1"/>
  <c r="I8" i="1"/>
  <c r="J8" i="1"/>
  <c r="K8" i="1"/>
  <c r="L8" i="1"/>
  <c r="M8" i="1"/>
  <c r="B11" i="8"/>
  <c r="B6" i="8"/>
  <c r="B12" i="8"/>
  <c r="C6" i="8"/>
  <c r="C12" i="8"/>
  <c r="D6" i="8"/>
  <c r="D12" i="8"/>
  <c r="E6" i="8"/>
  <c r="E12" i="8"/>
  <c r="F6" i="8"/>
  <c r="F12" i="8"/>
  <c r="G6" i="8"/>
  <c r="G12" i="8"/>
  <c r="G7" i="9"/>
  <c r="G6" i="9"/>
  <c r="G11" i="9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C11" i="1"/>
  <c r="B11" i="1"/>
  <c r="C9" i="5"/>
  <c r="C13" i="1"/>
  <c r="I4" i="6"/>
  <c r="I3" i="6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C7" i="10"/>
  <c r="D6" i="10"/>
  <c r="E6" i="10"/>
  <c r="F6" i="10"/>
  <c r="G6" i="10"/>
  <c r="G9" i="10"/>
  <c r="H6" i="10"/>
  <c r="H9" i="10"/>
  <c r="I6" i="10"/>
  <c r="J6" i="10"/>
  <c r="K6" i="10"/>
  <c r="K9" i="10"/>
  <c r="L6" i="10"/>
  <c r="M6" i="10"/>
  <c r="N6" i="10"/>
  <c r="O6" i="10"/>
  <c r="O9" i="10"/>
  <c r="P6" i="10"/>
  <c r="Q6" i="10"/>
  <c r="R6" i="10"/>
  <c r="S6" i="10"/>
  <c r="S9" i="10"/>
  <c r="T6" i="10"/>
  <c r="U6" i="10"/>
  <c r="V6" i="10"/>
  <c r="W6" i="10"/>
  <c r="W9" i="10"/>
  <c r="X6" i="10"/>
  <c r="Y6" i="10"/>
  <c r="Z6" i="10"/>
  <c r="AA6" i="10"/>
  <c r="AA9" i="10"/>
  <c r="AB6" i="10"/>
  <c r="AC6" i="10"/>
  <c r="AD6" i="10"/>
  <c r="AE6" i="10"/>
  <c r="AE9" i="10"/>
  <c r="AF6" i="10"/>
  <c r="AG6" i="10"/>
  <c r="AH6" i="10"/>
  <c r="AI6" i="10"/>
  <c r="AI9" i="10"/>
  <c r="AJ6" i="10"/>
  <c r="AK6" i="10"/>
  <c r="C6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14" i="10"/>
  <c r="A13" i="10"/>
  <c r="A12" i="10"/>
  <c r="B12" i="3"/>
  <c r="B6" i="11"/>
  <c r="E9" i="10"/>
  <c r="AK9" i="10"/>
  <c r="AG9" i="10"/>
  <c r="AC9" i="10"/>
  <c r="Y9" i="10"/>
  <c r="U9" i="10"/>
  <c r="Q9" i="10"/>
  <c r="M9" i="10"/>
  <c r="I9" i="10"/>
  <c r="AJ9" i="10"/>
  <c r="AF9" i="10"/>
  <c r="AB9" i="10"/>
  <c r="X9" i="10"/>
  <c r="B9" i="10"/>
  <c r="T9" i="10"/>
  <c r="AH9" i="10"/>
  <c r="AD9" i="10"/>
  <c r="P9" i="10"/>
  <c r="L9" i="10"/>
  <c r="Z9" i="10"/>
  <c r="V9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R9" i="10"/>
  <c r="N9" i="10"/>
  <c r="J9" i="10"/>
  <c r="F9" i="10"/>
  <c r="C12" i="10"/>
  <c r="D12" i="10"/>
  <c r="D9" i="10"/>
  <c r="C9" i="10"/>
  <c r="B5" i="11"/>
  <c r="B9" i="11"/>
  <c r="C15" i="10"/>
  <c r="C10" i="7"/>
  <c r="E12" i="10"/>
  <c r="D15" i="10"/>
  <c r="D10" i="7"/>
  <c r="C6" i="5"/>
  <c r="C7" i="5"/>
  <c r="C8" i="5"/>
  <c r="C10" i="5"/>
  <c r="C11" i="5"/>
  <c r="C5" i="5"/>
  <c r="F12" i="10"/>
  <c r="E15" i="10"/>
  <c r="E10" i="7"/>
  <c r="B9" i="7"/>
  <c r="G12" i="10"/>
  <c r="F15" i="10"/>
  <c r="F10" i="7"/>
  <c r="B39" i="3"/>
  <c r="H12" i="10"/>
  <c r="G15" i="10"/>
  <c r="G10" i="7"/>
  <c r="I9" i="7"/>
  <c r="I39" i="3"/>
  <c r="I11" i="8"/>
  <c r="L9" i="7"/>
  <c r="L39" i="3"/>
  <c r="L11" i="8"/>
  <c r="G9" i="7"/>
  <c r="G39" i="3"/>
  <c r="G11" i="8"/>
  <c r="E9" i="7"/>
  <c r="E39" i="3"/>
  <c r="E11" i="8"/>
  <c r="H9" i="7"/>
  <c r="H39" i="3"/>
  <c r="H11" i="8"/>
  <c r="C9" i="7"/>
  <c r="C39" i="3"/>
  <c r="C11" i="8"/>
  <c r="F9" i="7"/>
  <c r="F39" i="3"/>
  <c r="F11" i="8"/>
  <c r="M9" i="7"/>
  <c r="M11" i="8"/>
  <c r="M39" i="3"/>
  <c r="J9" i="7"/>
  <c r="J39" i="3"/>
  <c r="J11" i="8"/>
  <c r="K9" i="7"/>
  <c r="K39" i="3"/>
  <c r="K11" i="8"/>
  <c r="D9" i="7"/>
  <c r="D39" i="3"/>
  <c r="D11" i="8"/>
  <c r="C30" i="1"/>
  <c r="B7" i="9"/>
  <c r="D29" i="1"/>
  <c r="D30" i="1"/>
  <c r="B30" i="1"/>
  <c r="B35" i="1"/>
  <c r="B33" i="1"/>
  <c r="C33" i="1"/>
  <c r="D33" i="1"/>
  <c r="E33" i="1"/>
  <c r="B29" i="1"/>
  <c r="B34" i="1"/>
  <c r="B6" i="9"/>
  <c r="C29" i="1"/>
  <c r="I12" i="10"/>
  <c r="H15" i="10"/>
  <c r="H10" i="7"/>
  <c r="D6" i="9"/>
  <c r="C6" i="9"/>
  <c r="E6" i="9"/>
  <c r="E29" i="1"/>
  <c r="E30" i="1"/>
  <c r="C35" i="1"/>
  <c r="D35" i="1"/>
  <c r="C7" i="9"/>
  <c r="C11" i="9"/>
  <c r="B15" i="7"/>
  <c r="C15" i="7"/>
  <c r="D15" i="7"/>
  <c r="C34" i="1"/>
  <c r="D34" i="1"/>
  <c r="E34" i="1"/>
  <c r="J12" i="10"/>
  <c r="I15" i="10"/>
  <c r="I10" i="7"/>
  <c r="B11" i="9"/>
  <c r="E15" i="7"/>
  <c r="D7" i="9"/>
  <c r="D11" i="9"/>
  <c r="B12" i="9"/>
  <c r="E35" i="1"/>
  <c r="F30" i="1"/>
  <c r="F29" i="1"/>
  <c r="F34" i="1"/>
  <c r="H7" i="1"/>
  <c r="F33" i="1"/>
  <c r="B13" i="9"/>
  <c r="B16" i="9"/>
  <c r="K12" i="10"/>
  <c r="J15" i="10"/>
  <c r="J10" i="7"/>
  <c r="F6" i="9"/>
  <c r="E7" i="9"/>
  <c r="E11" i="9"/>
  <c r="F35" i="1"/>
  <c r="F15" i="7"/>
  <c r="I7" i="1"/>
  <c r="G33" i="1"/>
  <c r="G29" i="1"/>
  <c r="G34" i="1"/>
  <c r="G30" i="1"/>
  <c r="C13" i="9"/>
  <c r="C16" i="9"/>
  <c r="L12" i="10"/>
  <c r="K15" i="10"/>
  <c r="K10" i="7"/>
  <c r="G35" i="1"/>
  <c r="G15" i="7"/>
  <c r="H33" i="1"/>
  <c r="H30" i="1"/>
  <c r="H35" i="1"/>
  <c r="H6" i="8"/>
  <c r="H29" i="1"/>
  <c r="H34" i="1"/>
  <c r="J7" i="1"/>
  <c r="D13" i="9"/>
  <c r="D16" i="9"/>
  <c r="M12" i="10"/>
  <c r="L15" i="10"/>
  <c r="L10" i="7"/>
  <c r="AK8" i="9"/>
  <c r="F7" i="9"/>
  <c r="F11" i="9"/>
  <c r="H15" i="7"/>
  <c r="K7" i="1"/>
  <c r="H6" i="9"/>
  <c r="I33" i="1"/>
  <c r="I29" i="1"/>
  <c r="I34" i="1"/>
  <c r="I30" i="1"/>
  <c r="I35" i="1"/>
  <c r="I6" i="8"/>
  <c r="I6" i="9"/>
  <c r="E13" i="9"/>
  <c r="E16" i="9"/>
  <c r="N12" i="10"/>
  <c r="M15" i="10"/>
  <c r="M10" i="7"/>
  <c r="E12" i="9"/>
  <c r="H12" i="8"/>
  <c r="J6" i="8"/>
  <c r="J29" i="1"/>
  <c r="J34" i="1"/>
  <c r="J30" i="1"/>
  <c r="J35" i="1"/>
  <c r="J33" i="1"/>
  <c r="I15" i="7"/>
  <c r="L7" i="1"/>
  <c r="F13" i="9"/>
  <c r="F16" i="9"/>
  <c r="O12" i="10"/>
  <c r="N15" i="10"/>
  <c r="N10" i="7"/>
  <c r="I12" i="8"/>
  <c r="H7" i="9"/>
  <c r="H11" i="9"/>
  <c r="J6" i="9"/>
  <c r="J15" i="7"/>
  <c r="M7" i="1"/>
  <c r="K33" i="1"/>
  <c r="K29" i="1"/>
  <c r="K34" i="1"/>
  <c r="K6" i="8"/>
  <c r="K30" i="1"/>
  <c r="K35" i="1"/>
  <c r="G13" i="9"/>
  <c r="G16" i="9"/>
  <c r="P12" i="10"/>
  <c r="O15" i="10"/>
  <c r="O10" i="7"/>
  <c r="I7" i="9"/>
  <c r="I11" i="9"/>
  <c r="J12" i="8"/>
  <c r="K6" i="9"/>
  <c r="K15" i="7"/>
  <c r="L30" i="1"/>
  <c r="L35" i="1"/>
  <c r="L6" i="9"/>
  <c r="L6" i="8"/>
  <c r="L29" i="1"/>
  <c r="L34" i="1"/>
  <c r="L33" i="1"/>
  <c r="N7" i="1"/>
  <c r="H13" i="9"/>
  <c r="H16" i="9"/>
  <c r="Q12" i="10"/>
  <c r="P15" i="10"/>
  <c r="P10" i="7"/>
  <c r="K12" i="8"/>
  <c r="J7" i="9"/>
  <c r="J11" i="9"/>
  <c r="O7" i="1"/>
  <c r="M33" i="1"/>
  <c r="M6" i="8"/>
  <c r="M30" i="1"/>
  <c r="M35" i="1"/>
  <c r="M29" i="1"/>
  <c r="M34" i="1"/>
  <c r="L15" i="7"/>
  <c r="H12" i="9"/>
  <c r="I13" i="9"/>
  <c r="I16" i="9"/>
  <c r="R12" i="10"/>
  <c r="Q15" i="10"/>
  <c r="Q10" i="7"/>
  <c r="K7" i="9"/>
  <c r="K11" i="9"/>
  <c r="L12" i="8"/>
  <c r="M6" i="9"/>
  <c r="B18" i="7"/>
  <c r="B19" i="7"/>
  <c r="M8" i="9"/>
  <c r="N33" i="1"/>
  <c r="N6" i="8"/>
  <c r="N29" i="1"/>
  <c r="N34" i="1"/>
  <c r="N30" i="1"/>
  <c r="N35" i="1"/>
  <c r="P7" i="1"/>
  <c r="M15" i="7"/>
  <c r="J13" i="9"/>
  <c r="J16" i="9"/>
  <c r="S12" i="10"/>
  <c r="R15" i="10"/>
  <c r="R10" i="7"/>
  <c r="M12" i="8"/>
  <c r="L7" i="9"/>
  <c r="L11" i="9"/>
  <c r="B20" i="7"/>
  <c r="O6" i="8"/>
  <c r="O29" i="1"/>
  <c r="O34" i="1"/>
  <c r="O30" i="1"/>
  <c r="O35" i="1"/>
  <c r="O33" i="1"/>
  <c r="N15" i="7"/>
  <c r="N11" i="8"/>
  <c r="N9" i="7"/>
  <c r="N39" i="3"/>
  <c r="Q7" i="1"/>
  <c r="K13" i="9"/>
  <c r="K16" i="9"/>
  <c r="T12" i="10"/>
  <c r="S15" i="10"/>
  <c r="S10" i="7"/>
  <c r="N12" i="8"/>
  <c r="M7" i="9"/>
  <c r="M11" i="9"/>
  <c r="R7" i="1"/>
  <c r="P33" i="1"/>
  <c r="N6" i="9"/>
  <c r="P29" i="1"/>
  <c r="P34" i="1"/>
  <c r="P30" i="1"/>
  <c r="P35" i="1"/>
  <c r="P6" i="8"/>
  <c r="O9" i="7"/>
  <c r="O11" i="8"/>
  <c r="O39" i="3"/>
  <c r="L13" i="9"/>
  <c r="L16" i="9"/>
  <c r="K12" i="9"/>
  <c r="U12" i="10"/>
  <c r="T15" i="10"/>
  <c r="T10" i="7"/>
  <c r="N7" i="9"/>
  <c r="N11" i="9"/>
  <c r="O12" i="8"/>
  <c r="P9" i="7"/>
  <c r="P11" i="8"/>
  <c r="P39" i="3"/>
  <c r="Q6" i="8"/>
  <c r="Q29" i="1"/>
  <c r="Q34" i="1"/>
  <c r="Q30" i="1"/>
  <c r="Q35" i="1"/>
  <c r="S7" i="1"/>
  <c r="P6" i="9"/>
  <c r="Q33" i="1"/>
  <c r="M13" i="9"/>
  <c r="M16" i="9"/>
  <c r="V12" i="10"/>
  <c r="U15" i="10"/>
  <c r="U10" i="7"/>
  <c r="P12" i="8"/>
  <c r="O7" i="9"/>
  <c r="R33" i="1"/>
  <c r="T7" i="1"/>
  <c r="Q11" i="8"/>
  <c r="Q39" i="3"/>
  <c r="Q9" i="7"/>
  <c r="O15" i="7"/>
  <c r="P15" i="7"/>
  <c r="O6" i="9"/>
  <c r="O11" i="9"/>
  <c r="R30" i="1"/>
  <c r="R35" i="1"/>
  <c r="R6" i="8"/>
  <c r="R29" i="1"/>
  <c r="R34" i="1"/>
  <c r="N13" i="9"/>
  <c r="N16" i="9"/>
  <c r="W12" i="10"/>
  <c r="V15" i="10"/>
  <c r="V10" i="7"/>
  <c r="P7" i="9"/>
  <c r="P11" i="9"/>
  <c r="Q12" i="8"/>
  <c r="S33" i="1"/>
  <c r="R9" i="7"/>
  <c r="R39" i="3"/>
  <c r="R11" i="8"/>
  <c r="U7" i="1"/>
  <c r="S29" i="1"/>
  <c r="S34" i="1"/>
  <c r="S30" i="1"/>
  <c r="S35" i="1"/>
  <c r="S6" i="8"/>
  <c r="O13" i="9"/>
  <c r="O16" i="9"/>
  <c r="N12" i="9"/>
  <c r="X12" i="10"/>
  <c r="W15" i="10"/>
  <c r="W10" i="7"/>
  <c r="Q7" i="9"/>
  <c r="R12" i="8"/>
  <c r="Q15" i="7"/>
  <c r="R15" i="7"/>
  <c r="Q6" i="9"/>
  <c r="Q11" i="9"/>
  <c r="R6" i="9"/>
  <c r="T29" i="1"/>
  <c r="T6" i="8"/>
  <c r="T30" i="1"/>
  <c r="T35" i="1"/>
  <c r="T33" i="1"/>
  <c r="S9" i="7"/>
  <c r="S11" i="8"/>
  <c r="S39" i="3"/>
  <c r="V7" i="1"/>
  <c r="T34" i="1"/>
  <c r="P13" i="9"/>
  <c r="P16" i="9"/>
  <c r="Y12" i="10"/>
  <c r="X15" i="10"/>
  <c r="X10" i="7"/>
  <c r="S12" i="8"/>
  <c r="R7" i="9"/>
  <c r="R11" i="9"/>
  <c r="S6" i="9"/>
  <c r="T39" i="3"/>
  <c r="T9" i="7"/>
  <c r="T11" i="8"/>
  <c r="U29" i="1"/>
  <c r="U34" i="1"/>
  <c r="U6" i="8"/>
  <c r="U30" i="1"/>
  <c r="U35" i="1"/>
  <c r="W7" i="1"/>
  <c r="U33" i="1"/>
  <c r="Q13" i="9"/>
  <c r="Q16" i="9"/>
  <c r="Z12" i="10"/>
  <c r="Y15" i="10"/>
  <c r="Y10" i="7"/>
  <c r="S7" i="9"/>
  <c r="S11" i="9"/>
  <c r="T12" i="8"/>
  <c r="S15" i="7"/>
  <c r="T6" i="9"/>
  <c r="V29" i="1"/>
  <c r="V30" i="1"/>
  <c r="V35" i="1"/>
  <c r="V6" i="8"/>
  <c r="U39" i="3"/>
  <c r="U11" i="8"/>
  <c r="U9" i="7"/>
  <c r="V34" i="1"/>
  <c r="X7" i="1"/>
  <c r="V33" i="1"/>
  <c r="R13" i="9"/>
  <c r="R16" i="9"/>
  <c r="Q12" i="9"/>
  <c r="AA12" i="10"/>
  <c r="Z15" i="10"/>
  <c r="Z10" i="7"/>
  <c r="U12" i="8"/>
  <c r="T7" i="9"/>
  <c r="T11" i="9"/>
  <c r="T15" i="7"/>
  <c r="W30" i="1"/>
  <c r="W35" i="1"/>
  <c r="W6" i="8"/>
  <c r="W29" i="1"/>
  <c r="W34" i="1"/>
  <c r="V11" i="8"/>
  <c r="V39" i="3"/>
  <c r="V9" i="7"/>
  <c r="Y7" i="1"/>
  <c r="W33" i="1"/>
  <c r="S13" i="9"/>
  <c r="S16" i="9"/>
  <c r="AB12" i="10"/>
  <c r="AA15" i="10"/>
  <c r="AA10" i="7"/>
  <c r="U7" i="9"/>
  <c r="V12" i="8"/>
  <c r="U6" i="9"/>
  <c r="U11" i="9"/>
  <c r="X33" i="1"/>
  <c r="X6" i="8"/>
  <c r="X29" i="1"/>
  <c r="X34" i="1"/>
  <c r="X30" i="1"/>
  <c r="X35" i="1"/>
  <c r="Z7" i="1"/>
  <c r="W11" i="8"/>
  <c r="W39" i="3"/>
  <c r="W9" i="7"/>
  <c r="U15" i="7"/>
  <c r="V6" i="9"/>
  <c r="T13" i="9"/>
  <c r="T16" i="9"/>
  <c r="AC12" i="10"/>
  <c r="AB15" i="10"/>
  <c r="AB10" i="7"/>
  <c r="W12" i="8"/>
  <c r="V7" i="9"/>
  <c r="V11" i="9"/>
  <c r="W6" i="9"/>
  <c r="V15" i="7"/>
  <c r="AA7" i="1"/>
  <c r="Y33" i="1"/>
  <c r="Y6" i="8"/>
  <c r="Y29" i="1"/>
  <c r="Y34" i="1"/>
  <c r="Y30" i="1"/>
  <c r="X39" i="3"/>
  <c r="X11" i="8"/>
  <c r="X9" i="7"/>
  <c r="Y35" i="1"/>
  <c r="U13" i="9"/>
  <c r="U16" i="9"/>
  <c r="T12" i="9"/>
  <c r="AD12" i="10"/>
  <c r="AC15" i="10"/>
  <c r="AC10" i="7"/>
  <c r="W7" i="9"/>
  <c r="W11" i="9"/>
  <c r="X12" i="8"/>
  <c r="W15" i="7"/>
  <c r="Z33" i="1"/>
  <c r="Y11" i="8"/>
  <c r="Y9" i="7"/>
  <c r="Y39" i="3"/>
  <c r="AB7" i="1"/>
  <c r="X6" i="9"/>
  <c r="Z6" i="8"/>
  <c r="Z29" i="1"/>
  <c r="Z34" i="1"/>
  <c r="Z30" i="1"/>
  <c r="Z35" i="1"/>
  <c r="V13" i="9"/>
  <c r="V16" i="9"/>
  <c r="AE12" i="10"/>
  <c r="AD15" i="10"/>
  <c r="AD10" i="7"/>
  <c r="Y12" i="8"/>
  <c r="X7" i="9"/>
  <c r="X11" i="9"/>
  <c r="Y6" i="9"/>
  <c r="N18" i="7"/>
  <c r="Z9" i="7"/>
  <c r="Z11" i="8"/>
  <c r="Z39" i="3"/>
  <c r="AA30" i="1"/>
  <c r="AA35" i="1"/>
  <c r="AA6" i="8"/>
  <c r="AA29" i="1"/>
  <c r="AA34" i="1"/>
  <c r="X15" i="7"/>
  <c r="Y15" i="7"/>
  <c r="AC7" i="1"/>
  <c r="AA33" i="1"/>
  <c r="W13" i="9"/>
  <c r="W16" i="9"/>
  <c r="AF12" i="10"/>
  <c r="AE15" i="10"/>
  <c r="AE10" i="7"/>
  <c r="Z12" i="8"/>
  <c r="Y7" i="9"/>
  <c r="AB33" i="1"/>
  <c r="AA39" i="3"/>
  <c r="AA9" i="7"/>
  <c r="AA11" i="8"/>
  <c r="AA12" i="8"/>
  <c r="Z15" i="7"/>
  <c r="N19" i="7"/>
  <c r="AB29" i="1"/>
  <c r="AB34" i="1"/>
  <c r="AB6" i="8"/>
  <c r="AB30" i="1"/>
  <c r="AB35" i="1"/>
  <c r="AD7" i="1"/>
  <c r="X13" i="9"/>
  <c r="X16" i="9"/>
  <c r="AG12" i="10"/>
  <c r="AF15" i="10"/>
  <c r="AF10" i="7"/>
  <c r="Z7" i="9"/>
  <c r="AA6" i="9"/>
  <c r="AA15" i="7"/>
  <c r="AE7" i="1"/>
  <c r="AC30" i="1"/>
  <c r="AC35" i="1"/>
  <c r="AC29" i="1"/>
  <c r="AC34" i="1"/>
  <c r="AC6" i="8"/>
  <c r="AB9" i="7"/>
  <c r="AB39" i="3"/>
  <c r="AB11" i="8"/>
  <c r="AB6" i="9"/>
  <c r="AC33" i="1"/>
  <c r="Z6" i="9"/>
  <c r="Z11" i="9"/>
  <c r="N20" i="7"/>
  <c r="Y8" i="9"/>
  <c r="Y11" i="9"/>
  <c r="W12" i="9"/>
  <c r="Y13" i="9"/>
  <c r="Y16" i="9"/>
  <c r="AH12" i="10"/>
  <c r="AG15" i="10"/>
  <c r="AG10" i="7"/>
  <c r="AB12" i="8"/>
  <c r="AA7" i="9"/>
  <c r="AA11" i="9"/>
  <c r="AD33" i="1"/>
  <c r="AC9" i="7"/>
  <c r="AC11" i="8"/>
  <c r="AC39" i="3"/>
  <c r="AF7" i="1"/>
  <c r="AD29" i="1"/>
  <c r="AD34" i="1"/>
  <c r="AD6" i="8"/>
  <c r="AD30" i="1"/>
  <c r="AD35" i="1"/>
  <c r="AB15" i="7"/>
  <c r="Z13" i="9"/>
  <c r="Z16" i="9"/>
  <c r="AI12" i="10"/>
  <c r="AH15" i="10"/>
  <c r="AH10" i="7"/>
  <c r="AC12" i="8"/>
  <c r="AB7" i="9"/>
  <c r="AB11" i="9"/>
  <c r="AC15" i="7"/>
  <c r="AE29" i="1"/>
  <c r="AE34" i="1"/>
  <c r="AE30" i="1"/>
  <c r="AE35" i="1"/>
  <c r="AE6" i="8"/>
  <c r="AD39" i="3"/>
  <c r="AD11" i="8"/>
  <c r="AD9" i="7"/>
  <c r="AG7" i="1"/>
  <c r="AC6" i="9"/>
  <c r="AE33" i="1"/>
  <c r="AA13" i="9"/>
  <c r="AA16" i="9"/>
  <c r="Z12" i="9"/>
  <c r="AJ12" i="10"/>
  <c r="AI15" i="10"/>
  <c r="AI10" i="7"/>
  <c r="AD12" i="8"/>
  <c r="AC7" i="9"/>
  <c r="AC11" i="9"/>
  <c r="AF33" i="1"/>
  <c r="AH7" i="1"/>
  <c r="AF6" i="8"/>
  <c r="AF29" i="1"/>
  <c r="AF34" i="1"/>
  <c r="AF30" i="1"/>
  <c r="AF35" i="1"/>
  <c r="AE11" i="8"/>
  <c r="AE39" i="3"/>
  <c r="AE9" i="7"/>
  <c r="AB13" i="9"/>
  <c r="AB16" i="9"/>
  <c r="AK12" i="10"/>
  <c r="AK15" i="10"/>
  <c r="AJ15" i="10"/>
  <c r="AJ10" i="7"/>
  <c r="AE12" i="8"/>
  <c r="AD7" i="9"/>
  <c r="AD6" i="9"/>
  <c r="AD11" i="9"/>
  <c r="AD15" i="7"/>
  <c r="AF9" i="7"/>
  <c r="AF11" i="8"/>
  <c r="AF39" i="3"/>
  <c r="AE6" i="9"/>
  <c r="AG6" i="8"/>
  <c r="AG29" i="1"/>
  <c r="AG34" i="1"/>
  <c r="AG30" i="1"/>
  <c r="AG35" i="1"/>
  <c r="AG33" i="1"/>
  <c r="AI7" i="1"/>
  <c r="AC13" i="9"/>
  <c r="AC16" i="9"/>
  <c r="AF12" i="8"/>
  <c r="AE7" i="9"/>
  <c r="AE11" i="9"/>
  <c r="AF6" i="9"/>
  <c r="AH6" i="8"/>
  <c r="AH29" i="1"/>
  <c r="AH34" i="1"/>
  <c r="AH30" i="1"/>
  <c r="AH35" i="1"/>
  <c r="AJ7" i="1"/>
  <c r="AE15" i="7"/>
  <c r="AF15" i="7"/>
  <c r="AH33" i="1"/>
  <c r="AG11" i="8"/>
  <c r="AG12" i="8"/>
  <c r="AG39" i="3"/>
  <c r="AG9" i="7"/>
  <c r="AD13" i="9"/>
  <c r="AD16" i="9"/>
  <c r="AC12" i="9"/>
  <c r="AF7" i="9"/>
  <c r="AF11" i="9"/>
  <c r="AI6" i="8"/>
  <c r="AI29" i="1"/>
  <c r="AI34" i="1"/>
  <c r="AI30" i="1"/>
  <c r="AI35" i="1"/>
  <c r="AH11" i="8"/>
  <c r="AH39" i="3"/>
  <c r="AH9" i="7"/>
  <c r="AK7" i="1"/>
  <c r="AI33" i="1"/>
  <c r="AE13" i="9"/>
  <c r="AE16" i="9"/>
  <c r="AH12" i="8"/>
  <c r="AG7" i="9"/>
  <c r="AG6" i="9"/>
  <c r="AG11" i="9"/>
  <c r="AH6" i="9"/>
  <c r="AG15" i="7"/>
  <c r="AK29" i="1"/>
  <c r="AK30" i="1"/>
  <c r="AK6" i="8"/>
  <c r="AI39" i="3"/>
  <c r="AI9" i="7"/>
  <c r="AI11" i="8"/>
  <c r="AI12" i="8"/>
  <c r="AJ33" i="1"/>
  <c r="AK33" i="1"/>
  <c r="AJ29" i="1"/>
  <c r="AJ34" i="1"/>
  <c r="AK34" i="1"/>
  <c r="AJ30" i="1"/>
  <c r="AJ35" i="1"/>
  <c r="AK35" i="1"/>
  <c r="AJ6" i="8"/>
  <c r="AF13" i="9"/>
  <c r="AF16" i="9"/>
  <c r="AH7" i="9"/>
  <c r="AH11" i="9"/>
  <c r="AH15" i="7"/>
  <c r="AJ9" i="7"/>
  <c r="AJ39" i="3"/>
  <c r="AJ11" i="8"/>
  <c r="AK39" i="3"/>
  <c r="AK11" i="8"/>
  <c r="AK9" i="7"/>
  <c r="AG13" i="9"/>
  <c r="AG16" i="9"/>
  <c r="AF12" i="9"/>
  <c r="AJ12" i="8"/>
  <c r="AI7" i="9"/>
  <c r="AI15" i="7"/>
  <c r="AI6" i="9"/>
  <c r="AI11" i="9"/>
  <c r="AH13" i="9"/>
  <c r="AH16" i="9"/>
  <c r="AK12" i="8"/>
  <c r="AK7" i="9"/>
  <c r="AJ7" i="9"/>
  <c r="AJ6" i="9"/>
  <c r="AK6" i="9"/>
  <c r="AK11" i="9"/>
  <c r="AJ11" i="9"/>
  <c r="AI12" i="9"/>
  <c r="Z18" i="7"/>
  <c r="Z20" i="7"/>
  <c r="AJ15" i="7"/>
  <c r="AK15" i="7"/>
  <c r="AI13" i="9"/>
  <c r="AI16" i="9"/>
  <c r="AJ13" i="9"/>
  <c r="AJ16" i="9"/>
  <c r="AK13" i="9"/>
  <c r="A17" i="9"/>
  <c r="B17" i="9"/>
  <c r="O17" i="9"/>
  <c r="P17" i="9"/>
  <c r="AJ17" i="9"/>
  <c r="AK16" i="9"/>
  <c r="AI17" i="9"/>
  <c r="T17" i="9"/>
  <c r="G17" i="9"/>
  <c r="W17" i="9"/>
  <c r="AK17" i="9"/>
  <c r="H17" i="9"/>
  <c r="X17" i="9"/>
  <c r="I17" i="9"/>
  <c r="C17" i="9"/>
  <c r="Z17" i="9"/>
  <c r="C7" i="11"/>
  <c r="C9" i="11"/>
  <c r="S17" i="9"/>
  <c r="D17" i="9"/>
  <c r="F17" i="9"/>
  <c r="K17" i="9"/>
  <c r="AA17" i="9"/>
  <c r="N17" i="9"/>
  <c r="L17" i="9"/>
  <c r="AB17" i="9"/>
  <c r="Y17" i="9"/>
  <c r="AE17" i="9"/>
  <c r="M17" i="9"/>
  <c r="E17" i="9"/>
  <c r="AC17" i="9"/>
  <c r="J17" i="9"/>
  <c r="R17" i="9"/>
  <c r="U17" i="9"/>
  <c r="V17" i="9"/>
  <c r="AH17" i="9"/>
  <c r="AF17" i="9"/>
  <c r="AD17" i="9"/>
  <c r="Q17" i="9"/>
  <c r="AG17" i="9"/>
</calcChain>
</file>

<file path=xl/comments1.xml><?xml version="1.0" encoding="utf-8"?>
<comments xmlns="http://schemas.openxmlformats.org/spreadsheetml/2006/main">
  <authors>
    <author>JL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JL:</t>
        </r>
        <r>
          <rPr>
            <sz val="9"/>
            <color indexed="81"/>
            <rFont val="Tahoma"/>
            <family val="2"/>
          </rPr>
          <t xml:space="preserve">
Test
Mail
Médias
Prod
Pro</t>
        </r>
      </text>
    </comment>
  </commentList>
</comments>
</file>

<file path=xl/sharedStrings.xml><?xml version="1.0" encoding="utf-8"?>
<sst xmlns="http://schemas.openxmlformats.org/spreadsheetml/2006/main" count="564" uniqueCount="231">
  <si>
    <t>TTC</t>
  </si>
  <si>
    <t>HT</t>
  </si>
  <si>
    <t>TVA</t>
  </si>
  <si>
    <t>Salaires Brut</t>
  </si>
  <si>
    <t>EDF</t>
  </si>
  <si>
    <t>EAU</t>
  </si>
  <si>
    <t>Internet</t>
  </si>
  <si>
    <t>Telecom</t>
  </si>
  <si>
    <t>Assurance locaux</t>
  </si>
  <si>
    <t>Marketing</t>
  </si>
  <si>
    <t>Communication</t>
  </si>
  <si>
    <t>Services bancaires</t>
  </si>
  <si>
    <t>Negociation partenaire</t>
  </si>
  <si>
    <t>CFE (formalisation des entreprises)</t>
  </si>
  <si>
    <t>Immatriculation : repertoire des metiers</t>
  </si>
  <si>
    <t>Immatruculation : registre du commerce</t>
  </si>
  <si>
    <t>Matériel informatique</t>
  </si>
  <si>
    <t>Locaux : 3 mois de dépôt de garantie</t>
  </si>
  <si>
    <t>Installation telecom, edf</t>
  </si>
  <si>
    <t>Frais occasionnels</t>
  </si>
  <si>
    <t>Prix</t>
  </si>
  <si>
    <t>Réservation de vol</t>
  </si>
  <si>
    <t>Réservation nuit d'hôtel</t>
  </si>
  <si>
    <t>Réservation d'un week-end</t>
  </si>
  <si>
    <t>Réservation d'un séjour</t>
  </si>
  <si>
    <t>Location de voiture</t>
  </si>
  <si>
    <t>Tarif d'entrée Luxe</t>
  </si>
  <si>
    <t>Tarifs E-Bookers</t>
  </si>
  <si>
    <t>Charges</t>
  </si>
  <si>
    <t>Banque</t>
  </si>
  <si>
    <t>Abonnement mensuel</t>
  </si>
  <si>
    <t>poste informatique/pers</t>
  </si>
  <si>
    <t>Carte bleue (par an)</t>
  </si>
  <si>
    <t>Assurance de paiement</t>
  </si>
  <si>
    <t>Edf par mois / pers</t>
  </si>
  <si>
    <t>Virement</t>
  </si>
  <si>
    <t>Eau pars mois / pers</t>
  </si>
  <si>
    <t>Consommable (par pers/mois)</t>
  </si>
  <si>
    <t>Prix m²/an</t>
  </si>
  <si>
    <t>Nombre de m²/pers</t>
  </si>
  <si>
    <t>Mobilier/pers</t>
  </si>
  <si>
    <t>Assurance/mois (MMA)</t>
  </si>
  <si>
    <t>Salons/ 3jours/12 m²</t>
  </si>
  <si>
    <t>Carte de visite/pers/an</t>
  </si>
  <si>
    <t>Investissement</t>
  </si>
  <si>
    <t>Nombre de carte /pers</t>
  </si>
  <si>
    <t>Ordinateurs</t>
  </si>
  <si>
    <t>Salaire</t>
  </si>
  <si>
    <t>Serveur de développement interne</t>
  </si>
  <si>
    <t xml:space="preserve">Nombres jours potentiels </t>
  </si>
  <si>
    <t>Serveur de test</t>
  </si>
  <si>
    <t>Taux de charges patronales</t>
  </si>
  <si>
    <t>Serveur de back up</t>
  </si>
  <si>
    <t>Salaire base commercial</t>
  </si>
  <si>
    <t>Salaire base directeur commercial</t>
  </si>
  <si>
    <t>Commision commercial</t>
  </si>
  <si>
    <t>Commission offshore</t>
  </si>
  <si>
    <t>Commision E-sourcemanagement</t>
  </si>
  <si>
    <t>Impôts</t>
  </si>
  <si>
    <t>Taux tranche haute</t>
  </si>
  <si>
    <t>Taux tranche basse</t>
  </si>
  <si>
    <t>Seuil</t>
  </si>
  <si>
    <t>Banque / TPE</t>
  </si>
  <si>
    <t>Coût fixe par transaction</t>
  </si>
  <si>
    <t>Coût variable par transaction</t>
  </si>
  <si>
    <t>Armoire</t>
  </si>
  <si>
    <t>Bureaux + sièges</t>
  </si>
  <si>
    <t>Nombre d'utilisations du service</t>
  </si>
  <si>
    <t>Vols reservés</t>
  </si>
  <si>
    <t>Nuits d'hôtel reservés</t>
  </si>
  <si>
    <t>Séjours complets reservés</t>
  </si>
  <si>
    <t>Weekends Reservés</t>
  </si>
  <si>
    <t>Location de voitures</t>
  </si>
  <si>
    <t>Nombre d'utilisations du service cumulé</t>
  </si>
  <si>
    <t>Nombre total de participants</t>
  </si>
  <si>
    <t>Nombre de participants moyen :</t>
  </si>
  <si>
    <t>TOTAL HT</t>
  </si>
  <si>
    <t>TOTAL TTC</t>
  </si>
  <si>
    <t>TOTAL HT CUMULÉ</t>
  </si>
  <si>
    <t>TOTAL TTC CUMULÉ</t>
  </si>
  <si>
    <t>TOTAL TVA</t>
  </si>
  <si>
    <t>Durée de séjour moyen (jours)</t>
  </si>
  <si>
    <t>Grille salariale</t>
  </si>
  <si>
    <t>Associé</t>
  </si>
  <si>
    <t>Titre</t>
  </si>
  <si>
    <t>Chiffre d'affaire</t>
  </si>
  <si>
    <t>Masse Salariale</t>
  </si>
  <si>
    <t>Dotations aux amortissements</t>
  </si>
  <si>
    <t>Nombre d'employés</t>
  </si>
  <si>
    <t>TOTAL BRUT</t>
  </si>
  <si>
    <t>TOTAL BRUT CHARGÉ</t>
  </si>
  <si>
    <t>Impots Locaux</t>
  </si>
  <si>
    <t>Location</t>
  </si>
  <si>
    <t>Résultat annuel après impôts</t>
  </si>
  <si>
    <t>Impôts locaux /m2</t>
  </si>
  <si>
    <t>Hebergement / mois</t>
  </si>
  <si>
    <t>Juristes + Avocats</t>
  </si>
  <si>
    <t>Site (hebergement + nom de domaine)</t>
  </si>
  <si>
    <t>Flyer /5000</t>
  </si>
  <si>
    <t>ANNÉE 1</t>
  </si>
  <si>
    <t>ANNÉE 2</t>
  </si>
  <si>
    <t>ANNÉE 3</t>
  </si>
  <si>
    <t>TVA 19,6%</t>
  </si>
  <si>
    <t>TAXES</t>
  </si>
  <si>
    <t>TVA 7%</t>
  </si>
  <si>
    <t>TVA 5,5%</t>
  </si>
  <si>
    <t>TVA déductible</t>
  </si>
  <si>
    <t>TVA à payer</t>
  </si>
  <si>
    <t>Trésorie mensuelle cumulée</t>
  </si>
  <si>
    <t>Consommables</t>
  </si>
  <si>
    <t>Totaux</t>
  </si>
  <si>
    <t>Journal Officiel</t>
  </si>
  <si>
    <t>Autre</t>
  </si>
  <si>
    <t>Totaux cumulés</t>
  </si>
  <si>
    <t>Recettes (en euros)</t>
  </si>
  <si>
    <t>Recettes (en nombre)</t>
  </si>
  <si>
    <t>Nombre d'employés maximum</t>
  </si>
  <si>
    <t>Salaires Brut Chargés</t>
  </si>
  <si>
    <t>Montants TVA</t>
  </si>
  <si>
    <t>TVA facturable</t>
  </si>
  <si>
    <t xml:space="preserve">Comptes </t>
  </si>
  <si>
    <t>Résultats avant impôts</t>
  </si>
  <si>
    <t>Résultats avant impots annuel</t>
  </si>
  <si>
    <t>Bénéfices mensuels</t>
  </si>
  <si>
    <t>Montants des impôts</t>
  </si>
  <si>
    <t>Impôts pour les sociétés</t>
  </si>
  <si>
    <t>Comptes de résultats</t>
  </si>
  <si>
    <t>Bénéfices mensuels cumulés</t>
  </si>
  <si>
    <t>Trésorerie</t>
  </si>
  <si>
    <t>Mouvements mensuel</t>
  </si>
  <si>
    <t>Mouvements</t>
  </si>
  <si>
    <t>Finances avec Starter financier</t>
  </si>
  <si>
    <t>Bénéfices net</t>
  </si>
  <si>
    <t>Dépenses  (Charges + Masse Salariale)</t>
  </si>
  <si>
    <t>Carte Navigo/pers</t>
  </si>
  <si>
    <t>Salaire Brut N1</t>
  </si>
  <si>
    <t>Salaire Brut N2</t>
  </si>
  <si>
    <t>Salaire Brut N3</t>
  </si>
  <si>
    <t>coût téléphone par mois/pers (fixe+mobile)</t>
  </si>
  <si>
    <t>Frais de déplacements / Pass Navigo</t>
  </si>
  <si>
    <t>Chages administratives</t>
  </si>
  <si>
    <t>Mobilier</t>
  </si>
  <si>
    <t>Frais fixe</t>
  </si>
  <si>
    <t>T1.1</t>
  </si>
  <si>
    <t>T1.2</t>
  </si>
  <si>
    <t>T1.3</t>
  </si>
  <si>
    <t>T1.4</t>
  </si>
  <si>
    <t>T2.1</t>
  </si>
  <si>
    <t>T3.1</t>
  </si>
  <si>
    <t>T2.3</t>
  </si>
  <si>
    <t>T2.2</t>
  </si>
  <si>
    <t>T2.4</t>
  </si>
  <si>
    <t>T3.2</t>
  </si>
  <si>
    <t>T3.3</t>
  </si>
  <si>
    <t>T3.4</t>
  </si>
  <si>
    <t>TOTAL HT Trimestriel</t>
  </si>
  <si>
    <t>CHIFFRE D'AFFAIRES</t>
  </si>
  <si>
    <t>Frais reguliers fixes</t>
  </si>
  <si>
    <t>Sous-Total</t>
  </si>
  <si>
    <t>Charges administratives</t>
  </si>
  <si>
    <t>Juriste</t>
  </si>
  <si>
    <t>Avocat</t>
  </si>
  <si>
    <t>/mois</t>
  </si>
  <si>
    <t>Licences</t>
  </si>
  <si>
    <t>Investissements</t>
  </si>
  <si>
    <t>TOTAL</t>
  </si>
  <si>
    <t>Amortissements</t>
  </si>
  <si>
    <t>Bénéfices trimestriels</t>
  </si>
  <si>
    <t>Mouvements trimestriels</t>
  </si>
  <si>
    <t>Bilan d'ouverture</t>
  </si>
  <si>
    <t>Actif</t>
  </si>
  <si>
    <t>Passif</t>
  </si>
  <si>
    <t xml:space="preserve">Capital </t>
  </si>
  <si>
    <t>Apport en compte courant</t>
  </si>
  <si>
    <t>investissements</t>
  </si>
  <si>
    <t>charges initiales</t>
  </si>
  <si>
    <t>Emprunt</t>
  </si>
  <si>
    <t xml:space="preserve"> </t>
  </si>
  <si>
    <t>BILAN</t>
  </si>
  <si>
    <t>Nombre de contacts qualifiés transformés</t>
  </si>
  <si>
    <t>Contacts qualifiés</t>
  </si>
  <si>
    <t>Total</t>
  </si>
  <si>
    <t>Taux de transformation</t>
  </si>
  <si>
    <t>Contacts qualifiés vendus</t>
  </si>
  <si>
    <t>Trains réservés</t>
  </si>
  <si>
    <t>Trains reservés</t>
  </si>
  <si>
    <t>Réservation de train</t>
  </si>
  <si>
    <t>TOTAL TVA CUMULÉ</t>
  </si>
  <si>
    <t>Croissance annuelle</t>
  </si>
  <si>
    <t>% Hotels réservés par fiche</t>
  </si>
  <si>
    <t>% Trains réservés par fiche</t>
  </si>
  <si>
    <t>% Vols réservés par fiche</t>
  </si>
  <si>
    <t>% Sejour réservés par fiche</t>
  </si>
  <si>
    <t>% Weekends réservés par fiche</t>
  </si>
  <si>
    <t>% Locations de voitures par fiche</t>
  </si>
  <si>
    <t>Marketing (%/CA)</t>
  </si>
  <si>
    <t>Newsletter</t>
  </si>
  <si>
    <t>Pour 500k</t>
  </si>
  <si>
    <t>Nombre de serveurs</t>
  </si>
  <si>
    <t>Noms de domaine</t>
  </si>
  <si>
    <t>Nombre à prévoir</t>
  </si>
  <si>
    <t>.fr</t>
  </si>
  <si>
    <t>.com</t>
  </si>
  <si>
    <t>.eu</t>
  </si>
  <si>
    <t>.net</t>
  </si>
  <si>
    <t>.org</t>
  </si>
  <si>
    <t>.info</t>
  </si>
  <si>
    <t>Prix moyen noms de domaine / mois</t>
  </si>
  <si>
    <t>Investissements / Amortissements</t>
  </si>
  <si>
    <t>Budget communication / mois</t>
  </si>
  <si>
    <t>Nombre d'employés total</t>
  </si>
  <si>
    <t>Associés</t>
  </si>
  <si>
    <t>Développeur</t>
  </si>
  <si>
    <t>Commercial</t>
  </si>
  <si>
    <t>Commerciaux</t>
  </si>
  <si>
    <t>Développeurs</t>
  </si>
  <si>
    <t>Stagiaires</t>
  </si>
  <si>
    <t>Revenu moyen d'un contact qualifié transformé</t>
  </si>
  <si>
    <t>Graphiste mi-temps</t>
  </si>
  <si>
    <t>Croissance mensuelle du service</t>
  </si>
  <si>
    <t>Immatriculation : registre du commerce</t>
  </si>
  <si>
    <t>Graphistes temps partiel</t>
  </si>
  <si>
    <t>Plancher</t>
  </si>
  <si>
    <t>Rémunération stagiaires</t>
  </si>
  <si>
    <t>indemnités</t>
  </si>
  <si>
    <t>Année 1</t>
  </si>
  <si>
    <t>Année 2</t>
  </si>
  <si>
    <t>Année 3</t>
  </si>
  <si>
    <t>Prix mensuel des serveurs internationaux</t>
  </si>
  <si>
    <t>Trésorie trimestrielle cumulée</t>
  </si>
  <si>
    <t>Bénéfices trimestriels cumulés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</si>
</sst>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  <numFmt numFmtId="166" formatCode="0.0%"/>
    <numFmt numFmtId="167" formatCode="#,##0.00\ &quot;€&quot;;\-#,##0.00\ &quot;€&quot;;\-\ &quot;€&quot;"/>
    <numFmt numFmtId="168" formatCode="_-* #,##0.00\ [$€-40C]_-;\-* #,##0.00\ [$€-40C]_-;_-* &quot;-&quot;??\ [$€-40C]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FFFF"/>
      <name val="Arial"/>
      <family val="2"/>
    </font>
    <font>
      <i/>
      <sz val="12"/>
      <color rgb="FF000000"/>
      <name val="Calibri"/>
      <family val="2"/>
      <scheme val="minor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2"/>
      <color rgb="FFFFFF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indexed="64"/>
      </patternFill>
    </fill>
  </fills>
  <borders count="2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/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/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medium">
        <color auto="1"/>
      </top>
      <bottom/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 style="thin">
        <color theme="3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ck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theme="4" tint="0.39997558519241921"/>
      </top>
      <bottom/>
      <diagonal/>
    </border>
    <border>
      <left style="thick">
        <color theme="3" tint="0.39997558519241921"/>
      </left>
      <right style="thick">
        <color theme="3" tint="0.39997558519241921"/>
      </right>
      <top/>
      <bottom style="thin">
        <color theme="4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theme="3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ck">
        <color theme="3" tint="0.39997558519241921"/>
      </right>
      <top style="thin">
        <color theme="4" tint="0.39997558519241921"/>
      </top>
      <bottom/>
      <diagonal/>
    </border>
    <border>
      <left style="thick">
        <color theme="3" tint="0.39997558519241921"/>
      </left>
      <right style="thin">
        <color theme="4" tint="0.39997558519241921"/>
      </right>
      <top style="thick">
        <color theme="3" tint="0.39994506668294322"/>
      </top>
      <bottom style="thick">
        <color theme="3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ck">
        <color theme="3" tint="0.39994506668294322"/>
      </top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 style="thick">
        <color theme="3" tint="0.39994506668294322"/>
      </top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/>
      <diagonal/>
    </border>
    <border>
      <left/>
      <right style="thick">
        <color theme="3" tint="0.39994506668294322"/>
      </right>
      <top/>
      <bottom/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/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1454817346722"/>
      </left>
      <right/>
      <top style="thick">
        <color theme="3" tint="0.39991454817346722"/>
      </top>
      <bottom/>
      <diagonal/>
    </border>
    <border>
      <left/>
      <right/>
      <top style="thick">
        <color theme="3" tint="0.39991454817346722"/>
      </top>
      <bottom/>
      <diagonal/>
    </border>
    <border>
      <left/>
      <right style="thick">
        <color theme="3" tint="0.39991454817346722"/>
      </right>
      <top style="thick">
        <color theme="3" tint="0.39991454817346722"/>
      </top>
      <bottom/>
      <diagonal/>
    </border>
    <border>
      <left style="thick">
        <color theme="3" tint="0.39991454817346722"/>
      </left>
      <right/>
      <top/>
      <bottom/>
      <diagonal/>
    </border>
    <border>
      <left/>
      <right style="thick">
        <color theme="3" tint="0.39991454817346722"/>
      </right>
      <top/>
      <bottom/>
      <diagonal/>
    </border>
    <border>
      <left style="thick">
        <color theme="3" tint="0.39991454817346722"/>
      </left>
      <right/>
      <top/>
      <bottom style="thick">
        <color theme="3" tint="0.39991454817346722"/>
      </bottom>
      <diagonal/>
    </border>
    <border>
      <left/>
      <right/>
      <top/>
      <bottom style="thick">
        <color theme="3" tint="0.39991454817346722"/>
      </bottom>
      <diagonal/>
    </border>
    <border>
      <left/>
      <right style="thick">
        <color theme="3" tint="0.39991454817346722"/>
      </right>
      <top/>
      <bottom style="thick">
        <color theme="3" tint="0.39991454817346722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n">
        <color theme="4" tint="0.39997558519241921"/>
      </bottom>
      <diagonal/>
    </border>
    <border>
      <left/>
      <right/>
      <top style="thick">
        <color theme="3" tint="0.39997558519241921"/>
      </top>
      <bottom style="thin">
        <color theme="4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4506668294322"/>
      </left>
      <right style="thick">
        <color theme="3" tint="0.39991454817346722"/>
      </right>
      <top/>
      <bottom style="thick">
        <color theme="3" tint="0.39994506668294322"/>
      </bottom>
      <diagonal/>
    </border>
    <border>
      <left style="thick">
        <color theme="3" tint="0.399914548173467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theme="4" tint="0.39997558519241921"/>
      </top>
      <bottom style="thick">
        <color theme="3" tint="0.39994506668294322"/>
      </bottom>
      <diagonal/>
    </border>
    <border>
      <left style="thick">
        <color theme="3" tint="0.39997558519241921"/>
      </left>
      <right style="thin">
        <color theme="4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n">
        <color theme="4" tint="0.39994506668294322"/>
      </bottom>
      <diagonal/>
    </border>
    <border>
      <left style="thin">
        <color theme="3" tint="0.39997558519241921"/>
      </left>
      <right style="thick">
        <color theme="3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ck">
        <color theme="3" tint="0.39994506668294322"/>
      </right>
      <top style="thin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 style="thin">
        <color theme="3" tint="0.39997558519241921"/>
      </right>
      <top style="thin">
        <color theme="3" tint="0.39994506668294322"/>
      </top>
      <bottom style="thick">
        <color theme="3" tint="0.39994506668294322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4506668294322"/>
      </top>
      <bottom style="thick">
        <color theme="3" tint="0.39994506668294322"/>
      </bottom>
      <diagonal/>
    </border>
    <border>
      <left style="thick">
        <color theme="3" tint="0.39997558519241921"/>
      </left>
      <right style="thin">
        <color theme="3" tint="0.39997558519241921"/>
      </right>
      <top/>
      <bottom style="thick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ck">
        <color theme="3" tint="0.39997558519241921"/>
      </bottom>
      <diagonal/>
    </border>
    <border>
      <left style="thin">
        <color theme="3" tint="0.39997558519241921"/>
      </left>
      <right style="thick">
        <color theme="3" tint="0.39994506668294322"/>
      </right>
      <top/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4506668294322"/>
      </right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14548173467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ck">
        <color theme="3" tint="0.39997558519241921"/>
      </left>
      <right style="thin">
        <color theme="4" tint="0.39997558519241921"/>
      </right>
      <top/>
      <bottom style="thick">
        <color theme="3" tint="0.39997558519241921"/>
      </bottom>
      <diagonal/>
    </border>
    <border>
      <left style="thick">
        <color theme="3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ck">
        <color theme="3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4506668294322"/>
      </bottom>
      <diagonal/>
    </border>
    <border>
      <left style="thin">
        <color theme="4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ck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4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 tint="0.39997558519241921"/>
      </left>
      <right/>
      <top style="thick">
        <color theme="3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ck">
        <color theme="3" tint="0.39997558519241921"/>
      </bottom>
      <diagonal/>
    </border>
    <border>
      <left/>
      <right style="thin">
        <color theme="3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4506668294322"/>
      </top>
      <bottom style="thick">
        <color theme="3" tint="0.39994506668294322"/>
      </bottom>
      <diagonal/>
    </border>
    <border>
      <left/>
      <right style="thin">
        <color theme="3" tint="0.39997558519241921"/>
      </right>
      <top/>
      <bottom style="thick">
        <color theme="3" tint="0.39997558519241921"/>
      </bottom>
      <diagonal/>
    </border>
    <border>
      <left/>
      <right style="thin">
        <color theme="4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/>
      <right style="thick">
        <color theme="3" tint="0.39994506668294322"/>
      </right>
      <top style="thick">
        <color theme="3" tint="0.39997558519241921"/>
      </top>
      <bottom/>
      <diagonal/>
    </border>
    <border>
      <left style="thin">
        <color theme="4" tint="0.39994506668294322"/>
      </left>
      <right style="thick">
        <color theme="3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ck">
        <color theme="3" tint="0.39994506668294322"/>
      </right>
      <top style="thin">
        <color theme="3" tint="0.39997558519241921"/>
      </top>
      <bottom style="thick">
        <color theme="3" tint="0.39997558519241921"/>
      </bottom>
      <diagonal/>
    </border>
    <border>
      <left style="thin">
        <color theme="3" tint="0.39997558519241921"/>
      </left>
      <right style="thick">
        <color theme="3" tint="0.39994506668294322"/>
      </right>
      <top style="thin">
        <color theme="3" tint="0.39994506668294322"/>
      </top>
      <bottom style="thick">
        <color theme="3" tint="0.39994506668294322"/>
      </bottom>
      <diagonal/>
    </border>
    <border>
      <left style="thin">
        <color theme="4" tint="0.39997558519241921"/>
      </left>
      <right style="thick">
        <color theme="3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/>
      <right style="thick">
        <color theme="3" tint="0.39994506668294322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 tint="0.39997558519241921"/>
      </left>
      <right style="thick">
        <color theme="3" tint="0.39994506668294322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ck">
        <color theme="3" tint="0.39994506668294322"/>
      </top>
      <bottom style="thick">
        <color theme="3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ck">
        <color theme="3" tint="0.39994506668294322"/>
      </right>
      <top style="thick">
        <color theme="3" tint="0.39994506668294322"/>
      </top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4506668294322"/>
      </right>
      <top style="thick">
        <color theme="3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/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 style="thick">
        <color theme="3" tint="0.39994506668294322"/>
      </bottom>
      <diagonal/>
    </border>
    <border>
      <left style="thick">
        <color theme="3" tint="0.39997558519241921"/>
      </left>
      <right/>
      <top style="thick">
        <color theme="3" tint="0.39994506668294322"/>
      </top>
      <bottom/>
      <diagonal/>
    </border>
    <border>
      <left/>
      <right style="thick">
        <color theme="3" tint="0.39994506668294322"/>
      </right>
      <top style="thick">
        <color theme="3" tint="0.39994506668294322"/>
      </top>
      <bottom/>
      <diagonal/>
    </border>
    <border>
      <left style="thick">
        <color theme="3" tint="0.39994506668294322"/>
      </left>
      <right style="thin">
        <color theme="4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4506668294322"/>
      </right>
      <top/>
      <bottom style="thin">
        <color theme="4" tint="0.39997558519241921"/>
      </bottom>
      <diagonal/>
    </border>
    <border>
      <left/>
      <right style="thick">
        <color theme="3" tint="0.39994506668294322"/>
      </right>
      <top style="thick">
        <color theme="3" tint="0.39991454817346722"/>
      </top>
      <bottom/>
      <diagonal/>
    </border>
    <border>
      <left/>
      <right style="thick">
        <color theme="3" tint="0.39994506668294322"/>
      </right>
      <top/>
      <bottom style="thick">
        <color theme="3" tint="0.39991454817346722"/>
      </bottom>
      <diagonal/>
    </border>
    <border>
      <left/>
      <right style="thick">
        <color theme="3" tint="0.39991454817346722"/>
      </right>
      <top style="thick">
        <color theme="3" tint="0.39994506668294322"/>
      </top>
      <bottom/>
      <diagonal/>
    </border>
    <border>
      <left/>
      <right style="thick">
        <color theme="3" tint="0.39991454817346722"/>
      </right>
      <top/>
      <bottom style="thick">
        <color theme="3" tint="0.39994506668294322"/>
      </bottom>
      <diagonal/>
    </border>
    <border>
      <left style="thin">
        <color theme="4" tint="0.39997558519241921"/>
      </left>
      <right style="thick">
        <color theme="3" tint="0.39991454817346722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1454817346722"/>
      </right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4506668294322"/>
      </right>
      <top style="thin">
        <color theme="4" tint="0.39997558519241921"/>
      </top>
      <bottom style="thick">
        <color theme="3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/>
      <bottom style="thick">
        <color theme="3" tint="0.39997558519241921"/>
      </bottom>
      <diagonal/>
    </border>
    <border>
      <left style="thin">
        <color theme="4" tint="0.39994506668294322"/>
      </left>
      <right style="thick">
        <color theme="3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ck">
        <color theme="3" tint="0.39994506668294322"/>
      </right>
      <top/>
      <bottom style="thick">
        <color theme="3" tint="0.39997558519241921"/>
      </bottom>
      <diagonal/>
    </border>
    <border>
      <left/>
      <right style="thick">
        <color theme="3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4506668294322"/>
      </left>
      <right/>
      <top style="thick">
        <color theme="3" tint="0.39997558519241921"/>
      </top>
      <bottom/>
      <diagonal/>
    </border>
    <border>
      <left/>
      <right style="thick">
        <color theme="3" tint="0.39991454817346722"/>
      </right>
      <top style="thick">
        <color theme="3" tint="0.39997558519241921"/>
      </top>
      <bottom/>
      <diagonal/>
    </border>
    <border>
      <left style="thick">
        <color theme="3" tint="0.39994506668294322"/>
      </left>
      <right style="thin">
        <color theme="4" tint="0.39997558519241921"/>
      </right>
      <top style="thick">
        <color theme="3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1454817346722"/>
      </right>
      <top style="thick">
        <color theme="3" tint="0.39997558519241921"/>
      </top>
      <bottom style="thin">
        <color theme="4" tint="0.39997558519241921"/>
      </bottom>
      <diagonal/>
    </border>
    <border>
      <left style="thick">
        <color theme="3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ck">
        <color theme="3" tint="0.39991454817346722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4506668294322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ck">
        <color theme="3" tint="0.39991454817346722"/>
      </right>
      <top style="thin">
        <color theme="4" tint="0.39997558519241921"/>
      </top>
      <bottom/>
      <diagonal/>
    </border>
    <border>
      <left style="thick">
        <color theme="3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3" tint="0.39994506668294322"/>
      </left>
      <right style="thin">
        <color theme="4" tint="0.39997558519241921"/>
      </right>
      <top/>
      <bottom style="thick">
        <color theme="3" tint="0.39997558519241921"/>
      </bottom>
      <diagonal/>
    </border>
    <border>
      <left style="thin">
        <color theme="4" tint="0.39997558519241921"/>
      </left>
      <right style="thick">
        <color theme="3" tint="0.39991454817346722"/>
      </right>
      <top/>
      <bottom style="thick">
        <color theme="3" tint="0.39997558519241921"/>
      </bottom>
      <diagonal/>
    </border>
    <border>
      <left style="thick">
        <color theme="3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theme="3" tint="0.39991454817346722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n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/>
      <top style="thin">
        <color theme="3" tint="0.39997558519241921"/>
      </top>
      <bottom style="thick">
        <color theme="3" tint="0.39997558519241921"/>
      </bottom>
      <diagonal/>
    </border>
    <border>
      <left/>
      <right/>
      <top style="thin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/>
      <top style="thick">
        <color theme="3" tint="0.39997558519241921"/>
      </top>
      <bottom style="thin">
        <color theme="3" tint="0.39997558519241921"/>
      </bottom>
      <diagonal/>
    </border>
    <border>
      <left/>
      <right style="thick">
        <color theme="3" tint="0.39994506668294322"/>
      </right>
      <top/>
      <bottom style="thick">
        <color theme="3" tint="0.39997558519241921"/>
      </bottom>
      <diagonal/>
    </border>
    <border>
      <left/>
      <right style="thick">
        <color theme="3" tint="0.39994506668294322"/>
      </right>
      <top style="thick">
        <color theme="3" tint="0.39997558519241921"/>
      </top>
      <bottom style="thin">
        <color theme="3" tint="0.39997558519241921"/>
      </bottom>
      <diagonal/>
    </border>
    <border>
      <left/>
      <right style="thick">
        <color theme="3" tint="0.39994506668294322"/>
      </right>
      <top style="thin">
        <color theme="3" tint="0.39997558519241921"/>
      </top>
      <bottom style="thick">
        <color theme="3" tint="0.39997558519241921"/>
      </bottom>
      <diagonal/>
    </border>
    <border>
      <left style="thick">
        <color theme="3" tint="0.39994506668294322"/>
      </left>
      <right/>
      <top style="thin">
        <color theme="4" tint="0.39997558519241921"/>
      </top>
      <bottom/>
      <diagonal/>
    </border>
    <border>
      <left style="thick">
        <color theme="3" tint="0.39994506668294322"/>
      </left>
      <right/>
      <top/>
      <bottom style="thick">
        <color theme="3" tint="0.39997558519241921"/>
      </bottom>
      <diagonal/>
    </border>
    <border>
      <left style="thick">
        <color theme="3" tint="0.39994506668294322"/>
      </left>
      <right/>
      <top style="thick">
        <color theme="3" tint="0.39997558519241921"/>
      </top>
      <bottom style="thin">
        <color theme="3" tint="0.39997558519241921"/>
      </bottom>
      <diagonal/>
    </border>
    <border>
      <left style="thick">
        <color theme="3" tint="0.39994506668294322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ck">
        <color theme="3" tint="0.39994506668294322"/>
      </left>
      <right/>
      <top style="thin">
        <color theme="3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ck">
        <color theme="3" tint="0.39997558519241921"/>
      </bottom>
      <diagonal/>
    </border>
    <border>
      <left/>
      <right/>
      <top style="thin">
        <color theme="4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n">
        <color theme="4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n">
        <color theme="3" tint="0.39997558519241921"/>
      </bottom>
      <diagonal/>
    </border>
    <border>
      <left style="thick">
        <color theme="3" tint="0.39997558519241921"/>
      </left>
      <right/>
      <top style="thin">
        <color theme="4" tint="0.39997558519241921"/>
      </top>
      <bottom style="thick">
        <color theme="3" tint="0.39994506668294322"/>
      </bottom>
      <diagonal/>
    </border>
    <border>
      <left/>
      <right/>
      <top style="thin">
        <color theme="4" tint="0.39997558519241921"/>
      </top>
      <bottom style="thick">
        <color theme="3" tint="0.399945066682943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ck">
        <color theme="3" tint="0.39994506668294322"/>
      </bottom>
      <diagonal/>
    </border>
    <border>
      <left style="thick">
        <color theme="3" tint="0.39997558519241921"/>
      </left>
      <right/>
      <top style="thick">
        <color theme="3" tint="0.39994506668294322"/>
      </top>
      <bottom style="thick">
        <color theme="3" tint="0.39997558519241921"/>
      </bottom>
      <diagonal/>
    </border>
    <border>
      <left/>
      <right/>
      <top style="thick">
        <color theme="3" tint="0.39994506668294322"/>
      </top>
      <bottom style="thick">
        <color theme="3" tint="0.39997558519241921"/>
      </bottom>
      <diagonal/>
    </border>
    <border>
      <left/>
      <right style="thin">
        <color theme="4" tint="0.39997558519241921"/>
      </right>
      <top style="thin">
        <color theme="3" tint="0.39997558519241921"/>
      </top>
      <bottom style="thick">
        <color theme="3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ck">
        <color theme="3" tint="0.39994506668294322"/>
      </bottom>
      <diagonal/>
    </border>
    <border>
      <left style="thin">
        <color theme="4" tint="0.39997558519241921"/>
      </left>
      <right/>
      <top style="thick">
        <color theme="3" tint="0.39994506668294322"/>
      </top>
      <bottom style="thick">
        <color theme="3" tint="0.39997558519241921"/>
      </bottom>
      <diagonal/>
    </border>
    <border>
      <left style="thin">
        <color theme="4" tint="0.39997558519241921"/>
      </left>
      <right/>
      <top style="thin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4506668294322"/>
      </right>
      <top style="thin">
        <color theme="4" tint="0.39997558519241921"/>
      </top>
      <bottom style="thick">
        <color theme="3" tint="0.39994506668294322"/>
      </bottom>
      <diagonal/>
    </border>
    <border>
      <left/>
      <right style="thick">
        <color theme="3" tint="0.39994506668294322"/>
      </right>
      <top style="thick">
        <color theme="3" tint="0.39994506668294322"/>
      </top>
      <bottom style="thick">
        <color theme="3" tint="0.39997558519241921"/>
      </bottom>
      <diagonal/>
    </border>
    <border>
      <left/>
      <right style="thick">
        <color theme="3" tint="0.39994506668294322"/>
      </right>
      <top style="thick">
        <color theme="3" tint="0.39997558519241921"/>
      </top>
      <bottom style="thin">
        <color theme="4" tint="0.39997558519241921"/>
      </bottom>
      <diagonal/>
    </border>
    <border>
      <left/>
      <right style="thick">
        <color theme="3" tint="0.39994506668294322"/>
      </right>
      <top style="thin">
        <color theme="4" tint="0.39997558519241921"/>
      </top>
      <bottom style="thick">
        <color theme="3" tint="0.39997558519241921"/>
      </bottom>
      <diagonal/>
    </border>
    <border>
      <left style="thick">
        <color theme="3" tint="0.39994506668294322"/>
      </left>
      <right/>
      <top style="thin">
        <color theme="4" tint="0.39997558519241921"/>
      </top>
      <bottom style="thick">
        <color theme="3" tint="0.39994506668294322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 style="thick">
        <color theme="3" tint="0.39997558519241921"/>
      </bottom>
      <diagonal/>
    </border>
    <border>
      <left style="thick">
        <color theme="3" tint="0.39994506668294322"/>
      </left>
      <right/>
      <top style="thick">
        <color theme="3" tint="0.39997558519241921"/>
      </top>
      <bottom style="thin">
        <color theme="4" tint="0.39997558519241921"/>
      </bottom>
      <diagonal/>
    </border>
    <border>
      <left style="thick">
        <color theme="3" tint="0.39994506668294322"/>
      </left>
      <right/>
      <top style="thin">
        <color theme="4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n">
        <color theme="4" tint="0.39997558519241921"/>
      </top>
      <bottom style="thick">
        <color theme="3" tint="0.39994506668294322"/>
      </bottom>
      <diagonal/>
    </border>
    <border>
      <left/>
      <right style="thick">
        <color theme="3" tint="0.39997558519241921"/>
      </right>
      <top style="thick">
        <color theme="3" tint="0.39994506668294322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n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4506668294322"/>
      </top>
      <bottom style="thin">
        <color theme="4" tint="0.39997558519241921"/>
      </bottom>
      <diagonal/>
    </border>
    <border>
      <left/>
      <right/>
      <top style="thick">
        <color theme="3" tint="0.39994506668294322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ck">
        <color theme="3" tint="0.39994506668294322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ck">
        <color theme="3" tint="0.39994506668294322"/>
      </top>
      <bottom style="thin">
        <color theme="4" tint="0.39997558519241921"/>
      </bottom>
      <diagonal/>
    </border>
    <border>
      <left/>
      <right style="thick">
        <color theme="3" tint="0.39994506668294322"/>
      </right>
      <top style="thick">
        <color theme="3" tint="0.39994506668294322"/>
      </top>
      <bottom style="thin">
        <color theme="4" tint="0.39997558519241921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 style="thin">
        <color theme="4" tint="0.39997558519241921"/>
      </bottom>
      <diagonal/>
    </border>
    <border>
      <left/>
      <right style="thick">
        <color theme="3" tint="0.39997558519241921"/>
      </right>
      <top style="thick">
        <color theme="3" tint="0.39994506668294322"/>
      </top>
      <bottom style="thin">
        <color theme="4" tint="0.39997558519241921"/>
      </bottom>
      <diagonal/>
    </border>
    <border>
      <left style="thick">
        <color theme="3" tint="0.39988402966399123"/>
      </left>
      <right/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88402966399123"/>
      </left>
      <right/>
      <top/>
      <bottom/>
      <diagonal/>
    </border>
    <border>
      <left/>
      <right style="thick">
        <color theme="3" tint="0.39988402966399123"/>
      </right>
      <top/>
      <bottom/>
      <diagonal/>
    </border>
    <border>
      <left style="thick">
        <color theme="3" tint="0.39988402966399123"/>
      </left>
      <right/>
      <top/>
      <bottom style="thick">
        <color theme="3" tint="0.39988402966399123"/>
      </bottom>
      <diagonal/>
    </border>
    <border>
      <left/>
      <right/>
      <top/>
      <bottom style="thick">
        <color theme="3" tint="0.39988402966399123"/>
      </bottom>
      <diagonal/>
    </border>
    <border>
      <left/>
      <right style="thick">
        <color theme="3" tint="0.39988402966399123"/>
      </right>
      <top/>
      <bottom style="thick">
        <color theme="3" tint="0.39988402966399123"/>
      </bottom>
      <diagonal/>
    </border>
    <border>
      <left style="thick">
        <color theme="3" tint="0.39991454817346722"/>
      </left>
      <right style="thick">
        <color theme="3" tint="0.39988402966399123"/>
      </right>
      <top style="thick">
        <color theme="3" tint="0.39991454817346722"/>
      </top>
      <bottom style="thick">
        <color theme="3" tint="0.39991454817346722"/>
      </bottom>
      <diagonal/>
    </border>
    <border>
      <left/>
      <right style="thick">
        <color theme="3" tint="0.39994506668294322"/>
      </right>
      <top/>
      <bottom style="thick">
        <color theme="3" tint="0.39988402966399123"/>
      </bottom>
      <diagonal/>
    </border>
    <border>
      <left style="thick">
        <color theme="3" tint="0.39994506668294322"/>
      </left>
      <right/>
      <top/>
      <bottom style="thick">
        <color theme="3" tint="0.39988402966399123"/>
      </bottom>
      <diagonal/>
    </border>
    <border>
      <left/>
      <right style="thick">
        <color theme="3" tint="0.39988402966399123"/>
      </right>
      <top/>
      <bottom style="thick">
        <color theme="3" tint="0.39991454817346722"/>
      </bottom>
      <diagonal/>
    </border>
    <border>
      <left/>
      <right style="thick">
        <color theme="3" tint="0.39988402966399123"/>
      </right>
      <top style="thick">
        <color theme="3" tint="0.39991454817346722"/>
      </top>
      <bottom/>
      <diagonal/>
    </border>
    <border>
      <left style="thick">
        <color theme="3" tint="0.39994506668294322"/>
      </left>
      <right/>
      <top/>
      <bottom style="thick">
        <color theme="3" tint="0.39991454817346722"/>
      </bottom>
      <diagonal/>
    </border>
    <border>
      <left style="thick">
        <color theme="3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ck">
        <color theme="3" tint="0.39985351115451523"/>
      </left>
      <right/>
      <top style="thick">
        <color theme="3" tint="0.39985351115451523"/>
      </top>
      <bottom/>
      <diagonal/>
    </border>
    <border>
      <left/>
      <right/>
      <top style="thick">
        <color theme="3" tint="0.39985351115451523"/>
      </top>
      <bottom/>
      <diagonal/>
    </border>
    <border>
      <left/>
      <right style="thick">
        <color theme="3" tint="0.39985351115451523"/>
      </right>
      <top style="thick">
        <color theme="3" tint="0.39985351115451523"/>
      </top>
      <bottom/>
      <diagonal/>
    </border>
    <border>
      <left style="thick">
        <color theme="3" tint="0.39985351115451523"/>
      </left>
      <right/>
      <top/>
      <bottom/>
      <diagonal/>
    </border>
    <border>
      <left/>
      <right style="thick">
        <color theme="3" tint="0.39985351115451523"/>
      </right>
      <top/>
      <bottom/>
      <diagonal/>
    </border>
    <border>
      <left style="thick">
        <color theme="3" tint="0.39985351115451523"/>
      </left>
      <right/>
      <top/>
      <bottom style="thick">
        <color theme="3" tint="0.39985351115451523"/>
      </bottom>
      <diagonal/>
    </border>
    <border>
      <left/>
      <right/>
      <top/>
      <bottom style="thick">
        <color theme="3" tint="0.39985351115451523"/>
      </bottom>
      <diagonal/>
    </border>
    <border>
      <left/>
      <right style="thick">
        <color theme="3" tint="0.39985351115451523"/>
      </right>
      <top/>
      <bottom style="thick">
        <color theme="3" tint="0.39985351115451523"/>
      </bottom>
      <diagonal/>
    </border>
    <border>
      <left style="thick">
        <color theme="3" tint="0.39997558519241921"/>
      </left>
      <right/>
      <top style="thin">
        <color theme="4" tint="0.39997558519241921"/>
      </top>
      <bottom style="thick">
        <color theme="3" tint="0.39991454817346722"/>
      </bottom>
      <diagonal/>
    </border>
    <border>
      <left/>
      <right/>
      <top style="thin">
        <color theme="4" tint="0.39997558519241921"/>
      </top>
      <bottom style="thick">
        <color theme="3" tint="0.399914548173467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ck">
        <color theme="3" tint="0.399914548173467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ck">
        <color theme="3" tint="0.39991454817346722"/>
      </bottom>
      <diagonal/>
    </border>
    <border>
      <left/>
      <right style="thick">
        <color theme="3" tint="0.39997558519241921"/>
      </right>
      <top style="thin">
        <color theme="4" tint="0.39997558519241921"/>
      </top>
      <bottom style="thick">
        <color theme="3" tint="0.39991454817346722"/>
      </bottom>
      <diagonal/>
    </border>
    <border>
      <left style="thick">
        <color theme="3" tint="0.39982299264503923"/>
      </left>
      <right/>
      <top style="thick">
        <color theme="3" tint="0.39982299264503923"/>
      </top>
      <bottom/>
      <diagonal/>
    </border>
    <border>
      <left/>
      <right/>
      <top style="thick">
        <color theme="3" tint="0.39982299264503923"/>
      </top>
      <bottom/>
      <diagonal/>
    </border>
    <border>
      <left/>
      <right style="thick">
        <color theme="3" tint="0.39982299264503923"/>
      </right>
      <top style="thick">
        <color theme="3" tint="0.39982299264503923"/>
      </top>
      <bottom/>
      <diagonal/>
    </border>
    <border>
      <left/>
      <right style="thick">
        <color theme="3" tint="0.39982299264503923"/>
      </right>
      <top/>
      <bottom/>
      <diagonal/>
    </border>
    <border>
      <left style="thick">
        <color theme="3" tint="0.39982299264503923"/>
      </left>
      <right/>
      <top/>
      <bottom style="thick">
        <color theme="3" tint="0.39982299264503923"/>
      </bottom>
      <diagonal/>
    </border>
    <border>
      <left/>
      <right/>
      <top/>
      <bottom style="thick">
        <color theme="3" tint="0.39982299264503923"/>
      </bottom>
      <diagonal/>
    </border>
    <border>
      <left/>
      <right style="thick">
        <color theme="3" tint="0.39982299264503923"/>
      </right>
      <top/>
      <bottom style="thick">
        <color theme="3" tint="0.39982299264503923"/>
      </bottom>
      <diagonal/>
    </border>
    <border>
      <left style="thick">
        <color theme="3" tint="0.39994506668294322"/>
      </left>
      <right/>
      <top style="thick">
        <color theme="3" tint="0.39991454817346722"/>
      </top>
      <bottom/>
      <diagonal/>
    </border>
    <border>
      <left/>
      <right style="thick">
        <color theme="3" tint="0.39991454817346722"/>
      </right>
      <top style="thick">
        <color theme="3" tint="0.39988402966399123"/>
      </top>
      <bottom/>
      <diagonal/>
    </border>
    <border>
      <left/>
      <right style="thick">
        <color theme="3" tint="0.39991454817346722"/>
      </right>
      <top/>
      <bottom style="thick">
        <color theme="3" tint="0.39988402966399123"/>
      </bottom>
      <diagonal/>
    </border>
    <border>
      <left/>
      <right style="thick">
        <color theme="3" tint="0.39991454817346722"/>
      </right>
      <top style="thick">
        <color theme="3" tint="0.39985351115451523"/>
      </top>
      <bottom/>
      <diagonal/>
    </border>
    <border>
      <left/>
      <right style="thick">
        <color theme="3" tint="0.39991454817346722"/>
      </right>
      <top/>
      <bottom style="thick">
        <color theme="3" tint="0.39985351115451523"/>
      </bottom>
      <diagonal/>
    </border>
    <border>
      <left/>
      <right style="thick">
        <color theme="3" tint="0.39988402966399123"/>
      </right>
      <top style="thick">
        <color theme="3" tint="0.39985351115451523"/>
      </top>
      <bottom/>
      <diagonal/>
    </border>
    <border>
      <left/>
      <right style="thick">
        <color theme="3" tint="0.39988402966399123"/>
      </right>
      <top/>
      <bottom style="thick">
        <color theme="3" tint="0.39985351115451523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1" fillId="0" borderId="52" applyBorder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51">
    <xf numFmtId="0" fontId="0" fillId="0" borderId="0" xfId="0"/>
    <xf numFmtId="0" fontId="5" fillId="0" borderId="0" xfId="0" applyFont="1"/>
    <xf numFmtId="2" fontId="0" fillId="0" borderId="0" xfId="0" applyNumberFormat="1"/>
    <xf numFmtId="0" fontId="7" fillId="0" borderId="0" xfId="0" applyFont="1" applyFill="1"/>
    <xf numFmtId="0" fontId="0" fillId="0" borderId="0" xfId="0" applyBorder="1"/>
    <xf numFmtId="17" fontId="0" fillId="0" borderId="0" xfId="0" applyNumberFormat="1" applyBorder="1"/>
    <xf numFmtId="8" fontId="0" fillId="0" borderId="0" xfId="0" applyNumberFormat="1"/>
    <xf numFmtId="0" fontId="0" fillId="0" borderId="6" xfId="0" applyBorder="1"/>
    <xf numFmtId="0" fontId="0" fillId="0" borderId="7" xfId="0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0" fillId="0" borderId="18" xfId="0" applyBorder="1"/>
    <xf numFmtId="0" fontId="0" fillId="0" borderId="19" xfId="0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0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7" fontId="6" fillId="3" borderId="23" xfId="0" applyNumberFormat="1" applyFont="1" applyFill="1" applyBorder="1" applyAlignment="1">
      <alignment horizontal="center"/>
    </xf>
    <xf numFmtId="0" fontId="7" fillId="3" borderId="26" xfId="0" applyFont="1" applyFill="1" applyBorder="1" applyAlignment="1">
      <alignment horizontal="right"/>
    </xf>
    <xf numFmtId="0" fontId="7" fillId="3" borderId="27" xfId="0" applyFont="1" applyFill="1" applyBorder="1" applyAlignment="1">
      <alignment horizontal="right"/>
    </xf>
    <xf numFmtId="0" fontId="6" fillId="3" borderId="27" xfId="0" applyFont="1" applyFill="1" applyBorder="1" applyAlignment="1">
      <alignment horizontal="right"/>
    </xf>
    <xf numFmtId="0" fontId="7" fillId="3" borderId="28" xfId="0" applyFont="1" applyFill="1" applyBorder="1" applyAlignment="1">
      <alignment horizontal="right"/>
    </xf>
    <xf numFmtId="165" fontId="10" fillId="0" borderId="15" xfId="0" applyNumberFormat="1" applyFont="1" applyBorder="1"/>
    <xf numFmtId="165" fontId="10" fillId="0" borderId="16" xfId="0" applyNumberFormat="1" applyFont="1" applyBorder="1"/>
    <xf numFmtId="44" fontId="0" fillId="0" borderId="20" xfId="7" applyFont="1" applyBorder="1"/>
    <xf numFmtId="44" fontId="0" fillId="0" borderId="21" xfId="7" applyFont="1" applyBorder="1"/>
    <xf numFmtId="44" fontId="0" fillId="0" borderId="22" xfId="7" applyFont="1" applyBorder="1"/>
    <xf numFmtId="44" fontId="0" fillId="0" borderId="29" xfId="7" applyFont="1" applyBorder="1"/>
    <xf numFmtId="44" fontId="0" fillId="0" borderId="30" xfId="7" applyFont="1" applyBorder="1"/>
    <xf numFmtId="44" fontId="0" fillId="0" borderId="31" xfId="7" applyFont="1" applyBorder="1"/>
    <xf numFmtId="44" fontId="0" fillId="0" borderId="23" xfId="7" applyFont="1" applyBorder="1"/>
    <xf numFmtId="44" fontId="0" fillId="0" borderId="24" xfId="7" applyFont="1" applyBorder="1"/>
    <xf numFmtId="44" fontId="0" fillId="0" borderId="25" xfId="7" applyFont="1" applyBorder="1"/>
    <xf numFmtId="17" fontId="6" fillId="0" borderId="0" xfId="0" applyNumberFormat="1" applyFont="1" applyFill="1" applyBorder="1" applyAlignment="1">
      <alignment horizontal="center"/>
    </xf>
    <xf numFmtId="44" fontId="0" fillId="0" borderId="23" xfId="0" applyNumberFormat="1" applyBorder="1"/>
    <xf numFmtId="44" fontId="0" fillId="0" borderId="24" xfId="0" applyNumberFormat="1" applyBorder="1"/>
    <xf numFmtId="44" fontId="0" fillId="0" borderId="25" xfId="0" applyNumberFormat="1" applyBorder="1"/>
    <xf numFmtId="17" fontId="6" fillId="0" borderId="6" xfId="0" applyNumberFormat="1" applyFont="1" applyFill="1" applyBorder="1" applyAlignment="1">
      <alignment horizontal="center"/>
    </xf>
    <xf numFmtId="17" fontId="6" fillId="0" borderId="7" xfId="0" applyNumberFormat="1" applyFont="1" applyFill="1" applyBorder="1" applyAlignment="1">
      <alignment horizontal="center"/>
    </xf>
    <xf numFmtId="17" fontId="6" fillId="0" borderId="6" xfId="0" applyNumberFormat="1" applyFont="1" applyFill="1" applyBorder="1"/>
    <xf numFmtId="17" fontId="6" fillId="0" borderId="0" xfId="0" applyNumberFormat="1" applyFont="1" applyFill="1" applyBorder="1"/>
    <xf numFmtId="17" fontId="6" fillId="0" borderId="7" xfId="0" applyNumberFormat="1" applyFont="1" applyFill="1" applyBorder="1"/>
    <xf numFmtId="44" fontId="0" fillId="0" borderId="6" xfId="7" applyFont="1" applyBorder="1"/>
    <xf numFmtId="44" fontId="0" fillId="0" borderId="0" xfId="7" applyFont="1" applyBorder="1"/>
    <xf numFmtId="44" fontId="0" fillId="0" borderId="7" xfId="7" applyFont="1" applyBorder="1"/>
    <xf numFmtId="0" fontId="6" fillId="3" borderId="28" xfId="0" applyFont="1" applyFill="1" applyBorder="1" applyAlignment="1">
      <alignment horizontal="right"/>
    </xf>
    <xf numFmtId="44" fontId="10" fillId="0" borderId="20" xfId="7" applyFont="1" applyBorder="1"/>
    <xf numFmtId="44" fontId="10" fillId="0" borderId="21" xfId="7" applyFont="1" applyBorder="1"/>
    <xf numFmtId="44" fontId="10" fillId="0" borderId="22" xfId="7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7" fontId="6" fillId="0" borderId="3" xfId="0" applyNumberFormat="1" applyFont="1" applyFill="1" applyBorder="1" applyAlignment="1">
      <alignment horizontal="center"/>
    </xf>
    <xf numFmtId="17" fontId="6" fillId="0" borderId="4" xfId="0" applyNumberFormat="1" applyFont="1" applyFill="1" applyBorder="1" applyAlignment="1">
      <alignment horizontal="center"/>
    </xf>
    <xf numFmtId="17" fontId="6" fillId="0" borderId="5" xfId="0" applyNumberFormat="1" applyFont="1" applyFill="1" applyBorder="1" applyAlignment="1">
      <alignment horizontal="center"/>
    </xf>
    <xf numFmtId="17" fontId="0" fillId="0" borderId="6" xfId="0" applyNumberFormat="1" applyBorder="1"/>
    <xf numFmtId="17" fontId="0" fillId="0" borderId="7" xfId="0" applyNumberFormat="1" applyBorder="1"/>
    <xf numFmtId="0" fontId="7" fillId="3" borderId="27" xfId="0" applyFont="1" applyFill="1" applyBorder="1" applyAlignment="1">
      <alignment horizontal="right" vertical="center"/>
    </xf>
    <xf numFmtId="8" fontId="0" fillId="0" borderId="23" xfId="0" applyNumberFormat="1" applyFont="1" applyBorder="1"/>
    <xf numFmtId="8" fontId="0" fillId="0" borderId="24" xfId="0" applyNumberFormat="1" applyFont="1" applyBorder="1"/>
    <xf numFmtId="8" fontId="0" fillId="0" borderId="25" xfId="0" applyNumberFormat="1" applyFont="1" applyBorder="1"/>
    <xf numFmtId="8" fontId="0" fillId="0" borderId="6" xfId="0" applyNumberFormat="1" applyFont="1" applyBorder="1"/>
    <xf numFmtId="8" fontId="0" fillId="0" borderId="0" xfId="0" applyNumberFormat="1" applyFont="1" applyBorder="1"/>
    <xf numFmtId="8" fontId="0" fillId="0" borderId="7" xfId="0" applyNumberFormat="1" applyFont="1" applyBorder="1"/>
    <xf numFmtId="8" fontId="9" fillId="0" borderId="20" xfId="0" applyNumberFormat="1" applyFont="1" applyBorder="1"/>
    <xf numFmtId="8" fontId="9" fillId="0" borderId="21" xfId="0" applyNumberFormat="1" applyFont="1" applyBorder="1"/>
    <xf numFmtId="8" fontId="9" fillId="0" borderId="22" xfId="0" applyNumberFormat="1" applyFont="1" applyBorder="1"/>
    <xf numFmtId="165" fontId="0" fillId="0" borderId="6" xfId="7" applyNumberFormat="1" applyFont="1" applyBorder="1"/>
    <xf numFmtId="165" fontId="0" fillId="0" borderId="0" xfId="7" applyNumberFormat="1" applyFont="1" applyBorder="1"/>
    <xf numFmtId="165" fontId="0" fillId="0" borderId="7" xfId="7" applyNumberFormat="1" applyFont="1" applyBorder="1"/>
    <xf numFmtId="165" fontId="0" fillId="0" borderId="23" xfId="7" applyNumberFormat="1" applyFont="1" applyBorder="1"/>
    <xf numFmtId="165" fontId="0" fillId="0" borderId="24" xfId="7" applyNumberFormat="1" applyFont="1" applyBorder="1"/>
    <xf numFmtId="165" fontId="0" fillId="0" borderId="25" xfId="7" applyNumberFormat="1" applyFont="1" applyBorder="1"/>
    <xf numFmtId="165" fontId="9" fillId="0" borderId="20" xfId="7" applyNumberFormat="1" applyFont="1" applyBorder="1"/>
    <xf numFmtId="165" fontId="9" fillId="0" borderId="21" xfId="7" applyNumberFormat="1" applyFont="1" applyBorder="1"/>
    <xf numFmtId="165" fontId="9" fillId="0" borderId="22" xfId="7" applyNumberFormat="1" applyFont="1" applyBorder="1"/>
    <xf numFmtId="165" fontId="10" fillId="0" borderId="20" xfId="7" applyNumberFormat="1" applyFont="1" applyBorder="1"/>
    <xf numFmtId="165" fontId="10" fillId="0" borderId="21" xfId="7" applyNumberFormat="1" applyFont="1" applyBorder="1"/>
    <xf numFmtId="165" fontId="10" fillId="0" borderId="22" xfId="7" applyNumberFormat="1" applyFont="1" applyBorder="1"/>
    <xf numFmtId="8" fontId="0" fillId="0" borderId="20" xfId="0" applyNumberFormat="1" applyBorder="1"/>
    <xf numFmtId="8" fontId="0" fillId="0" borderId="21" xfId="0" applyNumberFormat="1" applyBorder="1"/>
    <xf numFmtId="8" fontId="0" fillId="0" borderId="22" xfId="0" applyNumberFormat="1" applyBorder="1"/>
    <xf numFmtId="8" fontId="0" fillId="0" borderId="23" xfId="0" applyNumberFormat="1" applyBorder="1"/>
    <xf numFmtId="8" fontId="0" fillId="0" borderId="24" xfId="0" applyNumberFormat="1" applyBorder="1"/>
    <xf numFmtId="8" fontId="0" fillId="0" borderId="25" xfId="0" applyNumberFormat="1" applyBorder="1"/>
    <xf numFmtId="8" fontId="0" fillId="0" borderId="6" xfId="0" applyNumberFormat="1" applyBorder="1"/>
    <xf numFmtId="8" fontId="0" fillId="0" borderId="0" xfId="0" applyNumberFormat="1" applyBorder="1"/>
    <xf numFmtId="8" fontId="0" fillId="0" borderId="7" xfId="0" applyNumberFormat="1" applyBorder="1"/>
    <xf numFmtId="8" fontId="7" fillId="3" borderId="27" xfId="0" applyNumberFormat="1" applyFont="1" applyFill="1" applyBorder="1" applyAlignment="1">
      <alignment horizontal="right"/>
    </xf>
    <xf numFmtId="165" fontId="7" fillId="3" borderId="27" xfId="0" applyNumberFormat="1" applyFont="1" applyFill="1" applyBorder="1" applyAlignment="1">
      <alignment horizontal="right"/>
    </xf>
    <xf numFmtId="165" fontId="7" fillId="3" borderId="28" xfId="0" applyNumberFormat="1" applyFont="1" applyFill="1" applyBorder="1" applyAlignment="1">
      <alignment horizontal="right"/>
    </xf>
    <xf numFmtId="2" fontId="7" fillId="3" borderId="27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Border="1"/>
    <xf numFmtId="2" fontId="0" fillId="0" borderId="7" xfId="0" applyNumberFormat="1" applyBorder="1"/>
    <xf numFmtId="165" fontId="1" fillId="0" borderId="29" xfId="7" applyNumberFormat="1" applyFont="1" applyBorder="1"/>
    <xf numFmtId="165" fontId="1" fillId="0" borderId="30" xfId="7" applyNumberFormat="1" applyFont="1" applyBorder="1"/>
    <xf numFmtId="165" fontId="1" fillId="0" borderId="31" xfId="7" applyNumberFormat="1" applyFont="1" applyBorder="1"/>
    <xf numFmtId="0" fontId="5" fillId="0" borderId="0" xfId="0" applyFont="1" applyBorder="1" applyAlignment="1"/>
    <xf numFmtId="0" fontId="0" fillId="0" borderId="0" xfId="0" applyAlignment="1"/>
    <xf numFmtId="0" fontId="8" fillId="0" borderId="0" xfId="0" applyFont="1" applyFill="1" applyBorder="1" applyAlignment="1">
      <alignment vertical="center"/>
    </xf>
    <xf numFmtId="0" fontId="5" fillId="0" borderId="1" xfId="0" applyFont="1" applyBorder="1"/>
    <xf numFmtId="0" fontId="5" fillId="3" borderId="11" xfId="0" applyFont="1" applyFill="1" applyBorder="1"/>
    <xf numFmtId="0" fontId="8" fillId="4" borderId="35" xfId="0" applyFont="1" applyFill="1" applyBorder="1" applyAlignment="1">
      <alignment horizontal="left"/>
    </xf>
    <xf numFmtId="0" fontId="8" fillId="4" borderId="36" xfId="0" applyFont="1" applyFill="1" applyBorder="1" applyAlignment="1">
      <alignment horizontal="left"/>
    </xf>
    <xf numFmtId="164" fontId="5" fillId="0" borderId="1" xfId="0" applyNumberFormat="1" applyFont="1" applyBorder="1"/>
    <xf numFmtId="0" fontId="7" fillId="5" borderId="27" xfId="0" applyFont="1" applyFill="1" applyBorder="1" applyAlignment="1">
      <alignment horizontal="right"/>
    </xf>
    <xf numFmtId="0" fontId="8" fillId="4" borderId="35" xfId="0" applyFont="1" applyFill="1" applyBorder="1" applyAlignment="1"/>
    <xf numFmtId="0" fontId="8" fillId="4" borderId="36" xfId="0" applyFont="1" applyFill="1" applyBorder="1" applyAlignment="1"/>
    <xf numFmtId="0" fontId="5" fillId="0" borderId="26" xfId="0" applyFont="1" applyFill="1" applyBorder="1"/>
    <xf numFmtId="0" fontId="5" fillId="0" borderId="27" xfId="0" applyFont="1" applyFill="1" applyBorder="1"/>
    <xf numFmtId="0" fontId="5" fillId="3" borderId="36" xfId="0" applyFont="1" applyFill="1" applyBorder="1"/>
    <xf numFmtId="0" fontId="5" fillId="0" borderId="28" xfId="0" applyFont="1" applyFill="1" applyBorder="1"/>
    <xf numFmtId="0" fontId="5" fillId="0" borderId="27" xfId="8" applyNumberFormat="1" applyFont="1" applyFill="1" applyBorder="1" applyAlignment="1">
      <alignment horizontal="right"/>
    </xf>
    <xf numFmtId="0" fontId="5" fillId="3" borderId="2" xfId="0" applyFont="1" applyFill="1" applyBorder="1"/>
    <xf numFmtId="0" fontId="8" fillId="4" borderId="2" xfId="0" applyFont="1" applyFill="1" applyBorder="1" applyAlignment="1">
      <alignment horizontal="left"/>
    </xf>
    <xf numFmtId="0" fontId="13" fillId="4" borderId="3" xfId="0" applyFont="1" applyFill="1" applyBorder="1" applyAlignment="1"/>
    <xf numFmtId="0" fontId="13" fillId="4" borderId="4" xfId="0" applyFont="1" applyFill="1" applyBorder="1" applyAlignment="1"/>
    <xf numFmtId="0" fontId="5" fillId="3" borderId="12" xfId="0" applyFont="1" applyFill="1" applyBorder="1"/>
    <xf numFmtId="0" fontId="7" fillId="3" borderId="33" xfId="0" applyFont="1" applyFill="1" applyBorder="1" applyAlignment="1">
      <alignment horizontal="right"/>
    </xf>
    <xf numFmtId="0" fontId="11" fillId="3" borderId="26" xfId="0" applyFont="1" applyFill="1" applyBorder="1" applyAlignment="1">
      <alignment horizontal="right"/>
    </xf>
    <xf numFmtId="165" fontId="10" fillId="0" borderId="42" xfId="0" applyNumberFormat="1" applyFont="1" applyBorder="1"/>
    <xf numFmtId="165" fontId="10" fillId="0" borderId="43" xfId="0" applyNumberFormat="1" applyFont="1" applyBorder="1"/>
    <xf numFmtId="165" fontId="0" fillId="0" borderId="44" xfId="0" applyNumberFormat="1" applyBorder="1"/>
    <xf numFmtId="165" fontId="0" fillId="0" borderId="45" xfId="0" applyNumberFormat="1" applyBorder="1"/>
    <xf numFmtId="44" fontId="0" fillId="0" borderId="46" xfId="7" applyFont="1" applyBorder="1"/>
    <xf numFmtId="44" fontId="0" fillId="0" borderId="47" xfId="7" applyFont="1" applyBorder="1"/>
    <xf numFmtId="44" fontId="0" fillId="0" borderId="48" xfId="7" applyFont="1" applyBorder="1"/>
    <xf numFmtId="44" fontId="0" fillId="0" borderId="49" xfId="7" applyFont="1" applyBorder="1"/>
    <xf numFmtId="44" fontId="0" fillId="0" borderId="50" xfId="7" applyFont="1" applyBorder="1"/>
    <xf numFmtId="0" fontId="8" fillId="4" borderId="36" xfId="0" applyFont="1" applyFill="1" applyBorder="1" applyAlignment="1">
      <alignment horizontal="right"/>
    </xf>
    <xf numFmtId="0" fontId="5" fillId="0" borderId="27" xfId="9" applyNumberFormat="1" applyFont="1" applyFill="1" applyBorder="1"/>
    <xf numFmtId="0" fontId="5" fillId="0" borderId="28" xfId="9" applyNumberFormat="1" applyFont="1" applyFill="1" applyBorder="1"/>
    <xf numFmtId="44" fontId="0" fillId="0" borderId="51" xfId="7" applyFont="1" applyBorder="1"/>
    <xf numFmtId="0" fontId="7" fillId="3" borderId="0" xfId="0" applyNumberFormat="1" applyFont="1" applyFill="1" applyBorder="1" applyAlignment="1">
      <alignment horizontal="right"/>
    </xf>
    <xf numFmtId="167" fontId="1" fillId="0" borderId="0" xfId="80" applyBorder="1"/>
    <xf numFmtId="0" fontId="7" fillId="3" borderId="37" xfId="0" applyFont="1" applyFill="1" applyBorder="1" applyAlignment="1">
      <alignment horizontal="right"/>
    </xf>
    <xf numFmtId="167" fontId="1" fillId="0" borderId="53" xfId="80" applyBorder="1"/>
    <xf numFmtId="167" fontId="1" fillId="0" borderId="54" xfId="80" applyBorder="1"/>
    <xf numFmtId="167" fontId="1" fillId="0" borderId="55" xfId="80" applyBorder="1"/>
    <xf numFmtId="167" fontId="1" fillId="0" borderId="56" xfId="80" applyBorder="1"/>
    <xf numFmtId="167" fontId="1" fillId="0" borderId="57" xfId="80" applyBorder="1"/>
    <xf numFmtId="167" fontId="1" fillId="0" borderId="58" xfId="80" applyBorder="1"/>
    <xf numFmtId="167" fontId="1" fillId="0" borderId="59" xfId="80" applyBorder="1"/>
    <xf numFmtId="8" fontId="7" fillId="3" borderId="37" xfId="0" applyNumberFormat="1" applyFont="1" applyFill="1" applyBorder="1" applyAlignment="1">
      <alignment horizontal="right"/>
    </xf>
    <xf numFmtId="0" fontId="7" fillId="3" borderId="37" xfId="0" applyNumberFormat="1" applyFont="1" applyFill="1" applyBorder="1" applyAlignment="1">
      <alignment horizontal="right"/>
    </xf>
    <xf numFmtId="167" fontId="1" fillId="0" borderId="60" xfId="80" applyBorder="1"/>
    <xf numFmtId="167" fontId="1" fillId="0" borderId="61" xfId="80" applyBorder="1"/>
    <xf numFmtId="167" fontId="1" fillId="0" borderId="63" xfId="80" applyBorder="1"/>
    <xf numFmtId="167" fontId="1" fillId="0" borderId="65" xfId="80" applyBorder="1"/>
    <xf numFmtId="167" fontId="1" fillId="0" borderId="66" xfId="80" applyBorder="1"/>
    <xf numFmtId="167" fontId="1" fillId="0" borderId="20" xfId="80" applyBorder="1"/>
    <xf numFmtId="167" fontId="1" fillId="0" borderId="21" xfId="80" applyBorder="1"/>
    <xf numFmtId="167" fontId="1" fillId="0" borderId="22" xfId="80" applyBorder="1"/>
    <xf numFmtId="167" fontId="1" fillId="0" borderId="29" xfId="80" applyBorder="1"/>
    <xf numFmtId="167" fontId="1" fillId="0" borderId="30" xfId="80" applyBorder="1"/>
    <xf numFmtId="167" fontId="1" fillId="0" borderId="31" xfId="80" applyBorder="1"/>
    <xf numFmtId="167" fontId="1" fillId="0" borderId="23" xfId="80" applyBorder="1"/>
    <xf numFmtId="167" fontId="1" fillId="0" borderId="24" xfId="80" applyBorder="1"/>
    <xf numFmtId="167" fontId="1" fillId="0" borderId="25" xfId="80" applyBorder="1"/>
    <xf numFmtId="44" fontId="0" fillId="0" borderId="20" xfId="0" applyNumberFormat="1" applyBorder="1"/>
    <xf numFmtId="44" fontId="0" fillId="0" borderId="21" xfId="0" applyNumberFormat="1" applyBorder="1"/>
    <xf numFmtId="44" fontId="0" fillId="0" borderId="22" xfId="0" applyNumberFormat="1" applyBorder="1"/>
    <xf numFmtId="44" fontId="0" fillId="0" borderId="29" xfId="0" applyNumberFormat="1" applyBorder="1"/>
    <xf numFmtId="44" fontId="0" fillId="0" borderId="30" xfId="0" applyNumberFormat="1" applyBorder="1"/>
    <xf numFmtId="44" fontId="0" fillId="0" borderId="31" xfId="0" applyNumberFormat="1" applyBorder="1"/>
    <xf numFmtId="44" fontId="10" fillId="0" borderId="23" xfId="0" applyNumberFormat="1" applyFont="1" applyBorder="1"/>
    <xf numFmtId="44" fontId="10" fillId="0" borderId="24" xfId="0" applyNumberFormat="1" applyFont="1" applyBorder="1"/>
    <xf numFmtId="44" fontId="10" fillId="0" borderId="25" xfId="0" applyNumberFormat="1" applyFont="1" applyBorder="1"/>
    <xf numFmtId="0" fontId="8" fillId="4" borderId="6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/>
    </xf>
    <xf numFmtId="44" fontId="5" fillId="0" borderId="20" xfId="9" applyNumberFormat="1" applyFont="1" applyFill="1" applyBorder="1" applyAlignment="1">
      <alignment vertical="center"/>
    </xf>
    <xf numFmtId="44" fontId="5" fillId="0" borderId="22" xfId="0" applyNumberFormat="1" applyFont="1" applyFill="1" applyBorder="1" applyAlignment="1">
      <alignment vertical="center"/>
    </xf>
    <xf numFmtId="44" fontId="5" fillId="0" borderId="29" xfId="9" applyNumberFormat="1" applyFont="1" applyFill="1" applyBorder="1" applyAlignment="1">
      <alignment vertical="center"/>
    </xf>
    <xf numFmtId="44" fontId="5" fillId="0" borderId="31" xfId="0" applyNumberFormat="1" applyFont="1" applyFill="1" applyBorder="1" applyAlignment="1">
      <alignment vertical="center"/>
    </xf>
    <xf numFmtId="44" fontId="5" fillId="0" borderId="73" xfId="9" applyNumberFormat="1" applyFont="1" applyFill="1" applyBorder="1" applyAlignment="1">
      <alignment vertical="center"/>
    </xf>
    <xf numFmtId="44" fontId="5" fillId="0" borderId="74" xfId="0" applyNumberFormat="1" applyFont="1" applyFill="1" applyBorder="1" applyAlignment="1">
      <alignment vertical="center"/>
    </xf>
    <xf numFmtId="3" fontId="5" fillId="6" borderId="27" xfId="0" applyNumberFormat="1" applyFont="1" applyFill="1" applyBorder="1"/>
    <xf numFmtId="9" fontId="5" fillId="6" borderId="28" xfId="9" applyFont="1" applyFill="1" applyBorder="1"/>
    <xf numFmtId="0" fontId="5" fillId="6" borderId="26" xfId="8" applyNumberFormat="1" applyFont="1" applyFill="1" applyBorder="1"/>
    <xf numFmtId="9" fontId="5" fillId="6" borderId="27" xfId="9" applyFont="1" applyFill="1" applyBorder="1"/>
    <xf numFmtId="9" fontId="5" fillId="6" borderId="26" xfId="0" applyNumberFormat="1" applyFont="1" applyFill="1" applyBorder="1"/>
    <xf numFmtId="9" fontId="5" fillId="6" borderId="27" xfId="0" applyNumberFormat="1" applyFont="1" applyFill="1" applyBorder="1"/>
    <xf numFmtId="44" fontId="5" fillId="6" borderId="27" xfId="7" applyFont="1" applyFill="1" applyBorder="1"/>
    <xf numFmtId="0" fontId="5" fillId="6" borderId="26" xfId="0" applyFont="1" applyFill="1" applyBorder="1"/>
    <xf numFmtId="0" fontId="5" fillId="6" borderId="27" xfId="0" applyFont="1" applyFill="1" applyBorder="1"/>
    <xf numFmtId="10" fontId="5" fillId="6" borderId="28" xfId="0" applyNumberFormat="1" applyFont="1" applyFill="1" applyBorder="1"/>
    <xf numFmtId="0" fontId="5" fillId="6" borderId="28" xfId="0" applyFont="1" applyFill="1" applyBorder="1"/>
    <xf numFmtId="9" fontId="5" fillId="6" borderId="26" xfId="9" applyFont="1" applyFill="1" applyBorder="1"/>
    <xf numFmtId="0" fontId="5" fillId="6" borderId="27" xfId="8" applyNumberFormat="1" applyFont="1" applyFill="1" applyBorder="1" applyAlignment="1">
      <alignment horizontal="right"/>
    </xf>
    <xf numFmtId="0" fontId="5" fillId="6" borderId="26" xfId="9" applyNumberFormat="1" applyFont="1" applyFill="1" applyBorder="1"/>
    <xf numFmtId="0" fontId="5" fillId="6" borderId="27" xfId="9" applyNumberFormat="1" applyFont="1" applyFill="1" applyBorder="1"/>
    <xf numFmtId="166" fontId="5" fillId="6" borderId="26" xfId="9" applyNumberFormat="1" applyFont="1" applyFill="1" applyBorder="1"/>
    <xf numFmtId="166" fontId="5" fillId="6" borderId="27" xfId="9" applyNumberFormat="1" applyFont="1" applyFill="1" applyBorder="1"/>
    <xf numFmtId="166" fontId="5" fillId="6" borderId="28" xfId="9" applyNumberFormat="1" applyFont="1" applyFill="1" applyBorder="1"/>
    <xf numFmtId="0" fontId="7" fillId="3" borderId="32" xfId="0" applyFont="1" applyFill="1" applyBorder="1" applyAlignment="1">
      <alignment horizontal="right"/>
    </xf>
    <xf numFmtId="9" fontId="5" fillId="6" borderId="32" xfId="9" applyFont="1" applyFill="1" applyBorder="1"/>
    <xf numFmtId="0" fontId="7" fillId="3" borderId="75" xfId="0" applyFont="1" applyFill="1" applyBorder="1" applyAlignment="1">
      <alignment horizontal="right"/>
    </xf>
    <xf numFmtId="165" fontId="5" fillId="6" borderId="76" xfId="9" applyNumberFormat="1" applyFont="1" applyFill="1" applyBorder="1"/>
    <xf numFmtId="0" fontId="7" fillId="3" borderId="77" xfId="0" applyFont="1" applyFill="1" applyBorder="1" applyAlignment="1">
      <alignment horizontal="right"/>
    </xf>
    <xf numFmtId="9" fontId="5" fillId="6" borderId="77" xfId="9" applyFont="1" applyFill="1" applyBorder="1"/>
    <xf numFmtId="0" fontId="7" fillId="3" borderId="52" xfId="0" applyFont="1" applyFill="1" applyBorder="1"/>
    <xf numFmtId="0" fontId="14" fillId="7" borderId="26" xfId="0" applyFont="1" applyFill="1" applyBorder="1"/>
    <xf numFmtId="0" fontId="0" fillId="0" borderId="78" xfId="0" applyFill="1" applyBorder="1"/>
    <xf numFmtId="0" fontId="0" fillId="0" borderId="79" xfId="0" applyFill="1" applyBorder="1"/>
    <xf numFmtId="0" fontId="8" fillId="4" borderId="3" xfId="0" applyFont="1" applyFill="1" applyBorder="1" applyAlignment="1"/>
    <xf numFmtId="0" fontId="8" fillId="4" borderId="5" xfId="0" applyFont="1" applyFill="1" applyBorder="1" applyAlignment="1"/>
    <xf numFmtId="0" fontId="15" fillId="4" borderId="80" xfId="0" applyFont="1" applyFill="1" applyBorder="1" applyAlignment="1">
      <alignment horizontal="right"/>
    </xf>
    <xf numFmtId="9" fontId="16" fillId="8" borderId="80" xfId="0" applyNumberFormat="1" applyFont="1" applyFill="1" applyBorder="1" applyAlignment="1">
      <alignment horizontal="right"/>
    </xf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165" fontId="0" fillId="0" borderId="85" xfId="0" applyNumberFormat="1" applyBorder="1"/>
    <xf numFmtId="165" fontId="0" fillId="0" borderId="86" xfId="0" applyNumberFormat="1" applyBorder="1"/>
    <xf numFmtId="165" fontId="0" fillId="0" borderId="87" xfId="0" applyNumberFormat="1" applyBorder="1"/>
    <xf numFmtId="165" fontId="0" fillId="0" borderId="82" xfId="0" applyNumberFormat="1" applyBorder="1"/>
    <xf numFmtId="44" fontId="0" fillId="0" borderId="88" xfId="7" applyFont="1" applyBorder="1"/>
    <xf numFmtId="44" fontId="5" fillId="6" borderId="31" xfId="0" applyNumberFormat="1" applyFont="1" applyFill="1" applyBorder="1" applyAlignment="1">
      <alignment vertical="center"/>
    </xf>
    <xf numFmtId="165" fontId="0" fillId="0" borderId="34" xfId="7" applyNumberFormat="1" applyFont="1" applyBorder="1"/>
    <xf numFmtId="165" fontId="0" fillId="0" borderId="46" xfId="7" applyNumberFormat="1" applyFont="1" applyBorder="1"/>
    <xf numFmtId="165" fontId="0" fillId="0" borderId="47" xfId="7" applyNumberFormat="1" applyFont="1" applyBorder="1"/>
    <xf numFmtId="165" fontId="0" fillId="0" borderId="90" xfId="7" applyNumberFormat="1" applyFont="1" applyBorder="1"/>
    <xf numFmtId="165" fontId="0" fillId="0" borderId="71" xfId="7" applyNumberFormat="1" applyFont="1" applyBorder="1"/>
    <xf numFmtId="165" fontId="0" fillId="0" borderId="72" xfId="7" applyNumberFormat="1" applyFont="1" applyBorder="1"/>
    <xf numFmtId="165" fontId="9" fillId="0" borderId="91" xfId="7" applyNumberFormat="1" applyFont="1" applyBorder="1"/>
    <xf numFmtId="165" fontId="9" fillId="0" borderId="92" xfId="7" applyNumberFormat="1" applyFont="1" applyBorder="1"/>
    <xf numFmtId="165" fontId="9" fillId="0" borderId="93" xfId="7" applyNumberFormat="1" applyFont="1" applyBorder="1"/>
    <xf numFmtId="2" fontId="12" fillId="2" borderId="13" xfId="0" applyNumberFormat="1" applyFont="1" applyFill="1" applyBorder="1" applyAlignment="1">
      <alignment horizontal="center" vertical="center"/>
    </xf>
    <xf numFmtId="0" fontId="5" fillId="6" borderId="27" xfId="0" applyNumberFormat="1" applyFont="1" applyFill="1" applyBorder="1"/>
    <xf numFmtId="44" fontId="0" fillId="6" borderId="20" xfId="0" applyNumberFormat="1" applyFill="1" applyBorder="1"/>
    <xf numFmtId="44" fontId="0" fillId="6" borderId="29" xfId="0" applyNumberFormat="1" applyFill="1" applyBorder="1"/>
    <xf numFmtId="44" fontId="0" fillId="6" borderId="23" xfId="0" applyNumberFormat="1" applyFill="1" applyBorder="1"/>
    <xf numFmtId="0" fontId="0" fillId="6" borderId="22" xfId="0" applyNumberFormat="1" applyFill="1" applyBorder="1"/>
    <xf numFmtId="0" fontId="0" fillId="6" borderId="31" xfId="0" applyNumberFormat="1" applyFill="1" applyBorder="1"/>
    <xf numFmtId="44" fontId="0" fillId="0" borderId="20" xfId="0" applyNumberFormat="1" applyFill="1" applyBorder="1"/>
    <xf numFmtId="44" fontId="0" fillId="0" borderId="29" xfId="0" applyNumberFormat="1" applyFill="1" applyBorder="1"/>
    <xf numFmtId="44" fontId="0" fillId="0" borderId="94" xfId="0" applyNumberFormat="1" applyBorder="1"/>
    <xf numFmtId="0" fontId="5" fillId="0" borderId="0" xfId="0" applyFont="1" applyFill="1" applyBorder="1"/>
    <xf numFmtId="0" fontId="0" fillId="0" borderId="102" xfId="0" applyFill="1" applyBorder="1"/>
    <xf numFmtId="0" fontId="0" fillId="0" borderId="103" xfId="0" applyBorder="1"/>
    <xf numFmtId="0" fontId="0" fillId="0" borderId="104" xfId="0" applyBorder="1"/>
    <xf numFmtId="0" fontId="0" fillId="0" borderId="105" xfId="0" applyBorder="1"/>
    <xf numFmtId="0" fontId="0" fillId="0" borderId="106" xfId="0" applyBorder="1"/>
    <xf numFmtId="165" fontId="0" fillId="0" borderId="105" xfId="0" applyNumberFormat="1" applyBorder="1"/>
    <xf numFmtId="165" fontId="0" fillId="0" borderId="103" xfId="0" applyNumberFormat="1" applyBorder="1"/>
    <xf numFmtId="165" fontId="0" fillId="0" borderId="107" xfId="0" applyNumberFormat="1" applyBorder="1"/>
    <xf numFmtId="165" fontId="10" fillId="0" borderId="108" xfId="0" applyNumberFormat="1" applyFont="1" applyBorder="1"/>
    <xf numFmtId="165" fontId="0" fillId="0" borderId="98" xfId="0" applyNumberFormat="1" applyBorder="1"/>
    <xf numFmtId="165" fontId="0" fillId="0" borderId="104" xfId="0" applyNumberFormat="1" applyBorder="1"/>
    <xf numFmtId="165" fontId="10" fillId="0" borderId="105" xfId="0" applyNumberFormat="1" applyFont="1" applyBorder="1"/>
    <xf numFmtId="17" fontId="6" fillId="0" borderId="109" xfId="0" applyNumberFormat="1" applyFont="1" applyFill="1" applyBorder="1" applyAlignment="1">
      <alignment horizontal="center"/>
    </xf>
    <xf numFmtId="17" fontId="6" fillId="0" borderId="56" xfId="0" applyNumberFormat="1" applyFont="1" applyFill="1" applyBorder="1" applyAlignment="1">
      <alignment horizontal="center"/>
    </xf>
    <xf numFmtId="0" fontId="0" fillId="0" borderId="110" xfId="0" applyFill="1" applyBorder="1"/>
    <xf numFmtId="0" fontId="0" fillId="0" borderId="111" xfId="0" applyBorder="1"/>
    <xf numFmtId="0" fontId="0" fillId="0" borderId="112" xfId="0" applyBorder="1"/>
    <xf numFmtId="0" fontId="0" fillId="0" borderId="56" xfId="0" applyBorder="1"/>
    <xf numFmtId="165" fontId="0" fillId="0" borderId="81" xfId="0" applyNumberFormat="1" applyBorder="1"/>
    <xf numFmtId="165" fontId="0" fillId="0" borderId="56" xfId="0" applyNumberFormat="1" applyBorder="1"/>
    <xf numFmtId="165" fontId="10" fillId="0" borderId="113" xfId="0" applyNumberFormat="1" applyFont="1" applyBorder="1"/>
    <xf numFmtId="165" fontId="0" fillId="0" borderId="115" xfId="0" applyNumberFormat="1" applyBorder="1"/>
    <xf numFmtId="165" fontId="0" fillId="0" borderId="111" xfId="0" applyNumberFormat="1" applyBorder="1"/>
    <xf numFmtId="165" fontId="10" fillId="0" borderId="81" xfId="0" applyNumberFormat="1" applyFont="1" applyBorder="1"/>
    <xf numFmtId="44" fontId="0" fillId="0" borderId="39" xfId="7" applyFont="1" applyBorder="1"/>
    <xf numFmtId="44" fontId="0" fillId="0" borderId="116" xfId="7" applyFont="1" applyBorder="1"/>
    <xf numFmtId="44" fontId="0" fillId="0" borderId="117" xfId="7" applyFont="1" applyBorder="1"/>
    <xf numFmtId="44" fontId="0" fillId="0" borderId="101" xfId="7" applyFont="1" applyBorder="1"/>
    <xf numFmtId="44" fontId="0" fillId="0" borderId="118" xfId="7" applyFont="1" applyBorder="1"/>
    <xf numFmtId="44" fontId="10" fillId="0" borderId="101" xfId="7" applyFont="1" applyBorder="1"/>
    <xf numFmtId="44" fontId="0" fillId="0" borderId="118" xfId="0" applyNumberFormat="1" applyBorder="1"/>
    <xf numFmtId="17" fontId="6" fillId="0" borderId="56" xfId="0" applyNumberFormat="1" applyFont="1" applyFill="1" applyBorder="1"/>
    <xf numFmtId="44" fontId="0" fillId="0" borderId="119" xfId="7" applyFont="1" applyBorder="1"/>
    <xf numFmtId="44" fontId="0" fillId="0" borderId="120" xfId="7" applyFont="1" applyBorder="1"/>
    <xf numFmtId="44" fontId="0" fillId="0" borderId="56" xfId="7" applyFont="1" applyBorder="1"/>
    <xf numFmtId="44" fontId="0" fillId="0" borderId="121" xfId="7" applyFont="1" applyBorder="1"/>
    <xf numFmtId="44" fontId="10" fillId="0" borderId="121" xfId="7" applyFont="1" applyBorder="1"/>
    <xf numFmtId="44" fontId="0" fillId="0" borderId="88" xfId="0" applyNumberFormat="1" applyBorder="1"/>
    <xf numFmtId="165" fontId="0" fillId="0" borderId="123" xfId="0" applyNumberFormat="1" applyBorder="1"/>
    <xf numFmtId="165" fontId="0" fillId="0" borderId="124" xfId="0" applyNumberFormat="1" applyBorder="1"/>
    <xf numFmtId="165" fontId="0" fillId="0" borderId="54" xfId="0" applyNumberFormat="1" applyBorder="1"/>
    <xf numFmtId="165" fontId="0" fillId="0" borderId="125" xfId="0" applyNumberFormat="1" applyBorder="1"/>
    <xf numFmtId="0" fontId="7" fillId="3" borderId="37" xfId="0" applyFont="1" applyFill="1" applyBorder="1" applyAlignment="1">
      <alignment horizontal="right" vertical="center"/>
    </xf>
    <xf numFmtId="165" fontId="0" fillId="0" borderId="60" xfId="0" applyNumberFormat="1" applyBorder="1"/>
    <xf numFmtId="165" fontId="0" fillId="0" borderId="61" xfId="0" applyNumberFormat="1" applyBorder="1"/>
    <xf numFmtId="165" fontId="0" fillId="0" borderId="62" xfId="0" applyNumberFormat="1" applyBorder="1"/>
    <xf numFmtId="165" fontId="0" fillId="0" borderId="63" xfId="0" applyNumberFormat="1" applyBorder="1"/>
    <xf numFmtId="165" fontId="0" fillId="0" borderId="64" xfId="0" applyNumberFormat="1" applyBorder="1"/>
    <xf numFmtId="165" fontId="0" fillId="0" borderId="65" xfId="0" applyNumberFormat="1" applyBorder="1"/>
    <xf numFmtId="165" fontId="0" fillId="0" borderId="66" xfId="0" applyNumberFormat="1" applyBorder="1"/>
    <xf numFmtId="165" fontId="0" fillId="0" borderId="67" xfId="0" applyNumberFormat="1" applyBorder="1"/>
    <xf numFmtId="0" fontId="6" fillId="3" borderId="37" xfId="0" applyFont="1" applyFill="1" applyBorder="1" applyAlignment="1">
      <alignment horizontal="right" vertical="center"/>
    </xf>
    <xf numFmtId="0" fontId="6" fillId="3" borderId="122" xfId="0" applyFont="1" applyFill="1" applyBorder="1" applyAlignment="1">
      <alignment horizontal="right" vertical="center"/>
    </xf>
    <xf numFmtId="165" fontId="0" fillId="0" borderId="53" xfId="0" applyNumberFormat="1" applyBorder="1"/>
    <xf numFmtId="165" fontId="10" fillId="0" borderId="57" xfId="0" applyNumberFormat="1" applyFont="1" applyBorder="1"/>
    <xf numFmtId="165" fontId="10" fillId="0" borderId="58" xfId="0" applyNumberFormat="1" applyFont="1" applyBorder="1"/>
    <xf numFmtId="165" fontId="10" fillId="0" borderId="59" xfId="0" applyNumberFormat="1" applyFont="1" applyBorder="1"/>
    <xf numFmtId="0" fontId="0" fillId="0" borderId="127" xfId="0" applyFill="1" applyBorder="1"/>
    <xf numFmtId="0" fontId="0" fillId="0" borderId="128" xfId="0" applyFill="1" applyBorder="1"/>
    <xf numFmtId="0" fontId="0" fillId="0" borderId="129" xfId="0" applyFill="1" applyBorder="1"/>
    <xf numFmtId="0" fontId="0" fillId="0" borderId="53" xfId="0" applyFill="1" applyBorder="1"/>
    <xf numFmtId="0" fontId="0" fillId="0" borderId="54" xfId="0" applyFill="1" applyBorder="1"/>
    <xf numFmtId="0" fontId="0" fillId="0" borderId="125" xfId="0" applyFill="1" applyBorder="1"/>
    <xf numFmtId="0" fontId="0" fillId="0" borderId="55" xfId="0" applyFill="1" applyBorder="1"/>
    <xf numFmtId="0" fontId="0" fillId="0" borderId="0" xfId="0" applyFill="1" applyBorder="1"/>
    <xf numFmtId="0" fontId="0" fillId="0" borderId="56" xfId="0" applyFill="1" applyBorder="1"/>
    <xf numFmtId="0" fontId="20" fillId="0" borderId="55" xfId="0" applyFont="1" applyFill="1" applyBorder="1"/>
    <xf numFmtId="0" fontId="20" fillId="0" borderId="0" xfId="0" applyNumberFormat="1" applyFont="1" applyFill="1" applyBorder="1" applyAlignment="1"/>
    <xf numFmtId="0" fontId="20" fillId="0" borderId="56" xfId="0" applyNumberFormat="1" applyFont="1" applyFill="1" applyBorder="1" applyAlignment="1"/>
    <xf numFmtId="0" fontId="0" fillId="0" borderId="130" xfId="0" applyFill="1" applyBorder="1"/>
    <xf numFmtId="0" fontId="0" fillId="0" borderId="118" xfId="0" applyBorder="1"/>
    <xf numFmtId="0" fontId="0" fillId="0" borderId="131" xfId="0" applyFill="1" applyBorder="1"/>
    <xf numFmtId="0" fontId="0" fillId="0" borderId="88" xfId="0" applyBorder="1"/>
    <xf numFmtId="17" fontId="0" fillId="0" borderId="56" xfId="0" applyNumberFormat="1" applyBorder="1"/>
    <xf numFmtId="165" fontId="0" fillId="0" borderId="132" xfId="0" applyNumberFormat="1" applyBorder="1"/>
    <xf numFmtId="165" fontId="0" fillId="0" borderId="133" xfId="0" applyNumberFormat="1" applyBorder="1"/>
    <xf numFmtId="0" fontId="0" fillId="0" borderId="134" xfId="0" applyFill="1" applyBorder="1"/>
    <xf numFmtId="0" fontId="0" fillId="0" borderId="64" xfId="0" applyFill="1" applyBorder="1"/>
    <xf numFmtId="0" fontId="20" fillId="0" borderId="64" xfId="0" applyNumberFormat="1" applyFont="1" applyFill="1" applyBorder="1" applyAlignment="1"/>
    <xf numFmtId="0" fontId="0" fillId="0" borderId="136" xfId="0" applyFill="1" applyBorder="1"/>
    <xf numFmtId="0" fontId="0" fillId="0" borderId="137" xfId="0" applyBorder="1"/>
    <xf numFmtId="0" fontId="0" fillId="0" borderId="64" xfId="0" applyBorder="1"/>
    <xf numFmtId="17" fontId="0" fillId="0" borderId="64" xfId="0" applyNumberFormat="1" applyBorder="1"/>
    <xf numFmtId="165" fontId="0" fillId="0" borderId="134" xfId="0" applyNumberFormat="1" applyBorder="1"/>
    <xf numFmtId="165" fontId="0" fillId="0" borderId="135" xfId="0" applyNumberFormat="1" applyBorder="1"/>
    <xf numFmtId="165" fontId="10" fillId="0" borderId="135" xfId="0" applyNumberFormat="1" applyFont="1" applyBorder="1"/>
    <xf numFmtId="17" fontId="6" fillId="3" borderId="138" xfId="0" applyNumberFormat="1" applyFont="1" applyFill="1" applyBorder="1" applyAlignment="1">
      <alignment horizontal="center"/>
    </xf>
    <xf numFmtId="167" fontId="1" fillId="0" borderId="101" xfId="80" applyBorder="1"/>
    <xf numFmtId="167" fontId="1" fillId="0" borderId="39" xfId="80" applyBorder="1"/>
    <xf numFmtId="167" fontId="1" fillId="0" borderId="118" xfId="80" applyBorder="1"/>
    <xf numFmtId="8" fontId="9" fillId="0" borderId="101" xfId="0" applyNumberFormat="1" applyFont="1" applyBorder="1"/>
    <xf numFmtId="8" fontId="0" fillId="0" borderId="118" xfId="0" applyNumberFormat="1" applyFont="1" applyBorder="1"/>
    <xf numFmtId="167" fontId="1" fillId="0" borderId="121" xfId="80" applyBorder="1"/>
    <xf numFmtId="167" fontId="1" fillId="0" borderId="51" xfId="80" applyBorder="1"/>
    <xf numFmtId="167" fontId="1" fillId="0" borderId="88" xfId="80" applyBorder="1"/>
    <xf numFmtId="8" fontId="0" fillId="0" borderId="56" xfId="0" applyNumberFormat="1" applyFont="1" applyBorder="1"/>
    <xf numFmtId="8" fontId="9" fillId="0" borderId="121" xfId="0" applyNumberFormat="1" applyFont="1" applyBorder="1"/>
    <xf numFmtId="8" fontId="0" fillId="0" borderId="88" xfId="0" applyNumberFormat="1" applyFont="1" applyBorder="1"/>
    <xf numFmtId="0" fontId="0" fillId="0" borderId="109" xfId="0" applyBorder="1"/>
    <xf numFmtId="167" fontId="1" fillId="0" borderId="125" xfId="80" applyBorder="1"/>
    <xf numFmtId="167" fontId="1" fillId="0" borderId="132" xfId="80" applyBorder="1"/>
    <xf numFmtId="167" fontId="1" fillId="0" borderId="133" xfId="80" applyBorder="1"/>
    <xf numFmtId="165" fontId="9" fillId="0" borderId="101" xfId="7" applyNumberFormat="1" applyFont="1" applyBorder="1"/>
    <xf numFmtId="165" fontId="1" fillId="0" borderId="39" xfId="7" applyNumberFormat="1" applyFont="1" applyBorder="1"/>
    <xf numFmtId="165" fontId="0" fillId="0" borderId="116" xfId="7" applyNumberFormat="1" applyFont="1" applyBorder="1"/>
    <xf numFmtId="165" fontId="9" fillId="0" borderId="139" xfId="7" applyNumberFormat="1" applyFont="1" applyBorder="1"/>
    <xf numFmtId="165" fontId="0" fillId="0" borderId="140" xfId="7" applyNumberFormat="1" applyFont="1" applyBorder="1"/>
    <xf numFmtId="165" fontId="10" fillId="0" borderId="101" xfId="7" applyNumberFormat="1" applyFont="1" applyBorder="1"/>
    <xf numFmtId="165" fontId="0" fillId="0" borderId="118" xfId="7" applyNumberFormat="1" applyFont="1" applyBorder="1"/>
    <xf numFmtId="165" fontId="9" fillId="0" borderId="121" xfId="7" applyNumberFormat="1" applyFont="1" applyBorder="1"/>
    <xf numFmtId="165" fontId="1" fillId="0" borderId="51" xfId="7" applyNumberFormat="1" applyFont="1" applyBorder="1"/>
    <xf numFmtId="165" fontId="0" fillId="0" borderId="119" xfId="7" applyNumberFormat="1" applyFont="1" applyBorder="1"/>
    <xf numFmtId="165" fontId="9" fillId="0" borderId="141" xfId="7" applyNumberFormat="1" applyFont="1" applyBorder="1"/>
    <xf numFmtId="165" fontId="0" fillId="0" borderId="142" xfId="7" applyNumberFormat="1" applyFont="1" applyBorder="1"/>
    <xf numFmtId="165" fontId="0" fillId="0" borderId="56" xfId="7" applyNumberFormat="1" applyFont="1" applyBorder="1"/>
    <xf numFmtId="165" fontId="10" fillId="0" borderId="121" xfId="7" applyNumberFormat="1" applyFont="1" applyBorder="1"/>
    <xf numFmtId="165" fontId="0" fillId="0" borderId="88" xfId="7" applyNumberFormat="1" applyFont="1" applyBorder="1"/>
    <xf numFmtId="17" fontId="6" fillId="0" borderId="144" xfId="0" applyNumberFormat="1" applyFont="1" applyFill="1" applyBorder="1" applyAlignment="1">
      <alignment horizontal="center"/>
    </xf>
    <xf numFmtId="17" fontId="6" fillId="0" borderId="145" xfId="0" applyNumberFormat="1" applyFont="1" applyFill="1" applyBorder="1" applyAlignment="1">
      <alignment horizontal="center"/>
    </xf>
    <xf numFmtId="17" fontId="6" fillId="0" borderId="55" xfId="0" applyNumberFormat="1" applyFont="1" applyFill="1" applyBorder="1" applyAlignment="1">
      <alignment horizontal="center"/>
    </xf>
    <xf numFmtId="17" fontId="6" fillId="0" borderId="64" xfId="0" applyNumberFormat="1" applyFont="1" applyFill="1" applyBorder="1" applyAlignment="1">
      <alignment horizontal="center"/>
    </xf>
    <xf numFmtId="165" fontId="9" fillId="0" borderId="146" xfId="7" applyNumberFormat="1" applyFont="1" applyBorder="1"/>
    <xf numFmtId="165" fontId="9" fillId="0" borderId="147" xfId="7" applyNumberFormat="1" applyFont="1" applyBorder="1"/>
    <xf numFmtId="165" fontId="1" fillId="0" borderId="148" xfId="7" applyNumberFormat="1" applyFont="1" applyBorder="1"/>
    <xf numFmtId="165" fontId="1" fillId="0" borderId="149" xfId="7" applyNumberFormat="1" applyFont="1" applyBorder="1"/>
    <xf numFmtId="165" fontId="0" fillId="0" borderId="150" xfId="7" applyNumberFormat="1" applyFont="1" applyBorder="1"/>
    <xf numFmtId="165" fontId="0" fillId="0" borderId="151" xfId="7" applyNumberFormat="1" applyFont="1" applyBorder="1"/>
    <xf numFmtId="165" fontId="9" fillId="0" borderId="152" xfId="7" applyNumberFormat="1" applyFont="1" applyBorder="1"/>
    <xf numFmtId="165" fontId="0" fillId="0" borderId="153" xfId="7" applyNumberFormat="1" applyFont="1" applyBorder="1"/>
    <xf numFmtId="165" fontId="0" fillId="0" borderId="154" xfId="7" applyNumberFormat="1" applyFont="1" applyBorder="1"/>
    <xf numFmtId="165" fontId="0" fillId="0" borderId="55" xfId="7" applyNumberFormat="1" applyFont="1" applyBorder="1"/>
    <xf numFmtId="165" fontId="0" fillId="0" borderId="64" xfId="7" applyNumberFormat="1" applyFont="1" applyBorder="1"/>
    <xf numFmtId="165" fontId="10" fillId="0" borderId="146" xfId="7" applyNumberFormat="1" applyFont="1" applyBorder="1"/>
    <xf numFmtId="165" fontId="10" fillId="0" borderId="147" xfId="7" applyNumberFormat="1" applyFont="1" applyBorder="1"/>
    <xf numFmtId="165" fontId="0" fillId="0" borderId="126" xfId="7" applyNumberFormat="1" applyFont="1" applyBorder="1"/>
    <xf numFmtId="165" fontId="0" fillId="0" borderId="137" xfId="7" applyNumberFormat="1" applyFont="1" applyBorder="1"/>
    <xf numFmtId="44" fontId="0" fillId="0" borderId="101" xfId="0" applyNumberFormat="1" applyBorder="1"/>
    <xf numFmtId="44" fontId="0" fillId="0" borderId="39" xfId="0" applyNumberFormat="1" applyBorder="1"/>
    <xf numFmtId="44" fontId="10" fillId="0" borderId="118" xfId="0" applyNumberFormat="1" applyFont="1" applyBorder="1"/>
    <xf numFmtId="8" fontId="0" fillId="0" borderId="101" xfId="0" applyNumberFormat="1" applyBorder="1"/>
    <xf numFmtId="8" fontId="0" fillId="0" borderId="118" xfId="0" applyNumberFormat="1" applyBorder="1"/>
    <xf numFmtId="44" fontId="0" fillId="0" borderId="121" xfId="0" applyNumberFormat="1" applyBorder="1"/>
    <xf numFmtId="44" fontId="0" fillId="0" borderId="51" xfId="0" applyNumberFormat="1" applyBorder="1"/>
    <xf numFmtId="8" fontId="0" fillId="0" borderId="56" xfId="0" applyNumberFormat="1" applyBorder="1"/>
    <xf numFmtId="44" fontId="10" fillId="0" borderId="88" xfId="0" applyNumberFormat="1" applyFont="1" applyBorder="1"/>
    <xf numFmtId="8" fontId="0" fillId="0" borderId="121" xfId="0" applyNumberFormat="1" applyBorder="1"/>
    <xf numFmtId="8" fontId="0" fillId="0" borderId="88" xfId="0" applyNumberFormat="1" applyBorder="1"/>
    <xf numFmtId="9" fontId="0" fillId="6" borderId="89" xfId="0" applyNumberFormat="1" applyFill="1" applyBorder="1"/>
    <xf numFmtId="0" fontId="6" fillId="3" borderId="37" xfId="0" applyFont="1" applyFill="1" applyBorder="1" applyAlignment="1">
      <alignment horizontal="right"/>
    </xf>
    <xf numFmtId="0" fontId="7" fillId="3" borderId="122" xfId="0" applyFont="1" applyFill="1" applyBorder="1" applyAlignment="1">
      <alignment horizontal="right"/>
    </xf>
    <xf numFmtId="165" fontId="0" fillId="0" borderId="58" xfId="0" applyNumberFormat="1" applyBorder="1"/>
    <xf numFmtId="9" fontId="0" fillId="6" borderId="213" xfId="0" applyNumberFormat="1" applyFill="1" applyBorder="1"/>
    <xf numFmtId="168" fontId="5" fillId="6" borderId="27" xfId="0" applyNumberFormat="1" applyFont="1" applyFill="1" applyBorder="1"/>
    <xf numFmtId="44" fontId="5" fillId="0" borderId="27" xfId="7" applyFont="1" applyFill="1" applyBorder="1"/>
    <xf numFmtId="44" fontId="5" fillId="6" borderId="28" xfId="7" applyFont="1" applyFill="1" applyBorder="1"/>
    <xf numFmtId="44" fontId="5" fillId="6" borderId="26" xfId="7" applyFont="1" applyFill="1" applyBorder="1"/>
    <xf numFmtId="165" fontId="5" fillId="6" borderId="52" xfId="7" applyNumberFormat="1" applyFont="1" applyFill="1" applyBorder="1"/>
    <xf numFmtId="44" fontId="5" fillId="6" borderId="26" xfId="7" applyFont="1" applyFill="1" applyBorder="1" applyAlignment="1">
      <alignment horizontal="right"/>
    </xf>
    <xf numFmtId="44" fontId="5" fillId="0" borderId="28" xfId="7" applyFont="1" applyFill="1" applyBorder="1"/>
    <xf numFmtId="0" fontId="7" fillId="3" borderId="68" xfId="0" applyFont="1" applyFill="1" applyBorder="1" applyAlignment="1">
      <alignment horizontal="right"/>
    </xf>
    <xf numFmtId="0" fontId="7" fillId="3" borderId="178" xfId="0" applyFont="1" applyFill="1" applyBorder="1" applyAlignment="1">
      <alignment horizontal="right"/>
    </xf>
    <xf numFmtId="0" fontId="0" fillId="0" borderId="0" xfId="0"/>
    <xf numFmtId="0" fontId="6" fillId="3" borderId="122" xfId="0" applyFont="1" applyFill="1" applyBorder="1" applyAlignment="1">
      <alignment horizontal="right"/>
    </xf>
    <xf numFmtId="165" fontId="7" fillId="3" borderId="37" xfId="0" applyNumberFormat="1" applyFont="1" applyFill="1" applyBorder="1" applyAlignment="1">
      <alignment horizontal="right"/>
    </xf>
    <xf numFmtId="165" fontId="7" fillId="3" borderId="122" xfId="0" applyNumberFormat="1" applyFont="1" applyFill="1" applyBorder="1" applyAlignment="1">
      <alignment horizontal="right"/>
    </xf>
    <xf numFmtId="165" fontId="0" fillId="0" borderId="0" xfId="0" applyNumberFormat="1"/>
    <xf numFmtId="165" fontId="10" fillId="0" borderId="95" xfId="0" applyNumberFormat="1" applyFont="1" applyBorder="1" applyAlignment="1">
      <alignment horizontal="center"/>
    </xf>
    <xf numFmtId="165" fontId="10" fillId="0" borderId="96" xfId="0" applyNumberFormat="1" applyFont="1" applyBorder="1" applyAlignment="1">
      <alignment horizontal="center"/>
    </xf>
    <xf numFmtId="165" fontId="10" fillId="0" borderId="98" xfId="0" applyNumberFormat="1" applyFont="1" applyBorder="1" applyAlignment="1">
      <alignment horizontal="center"/>
    </xf>
    <xf numFmtId="165" fontId="10" fillId="0" borderId="99" xfId="0" applyNumberFormat="1" applyFont="1" applyBorder="1" applyAlignment="1">
      <alignment horizontal="center"/>
    </xf>
    <xf numFmtId="165" fontId="10" fillId="0" borderId="114" xfId="0" applyNumberFormat="1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7" fontId="6" fillId="3" borderId="37" xfId="0" applyNumberFormat="1" applyFont="1" applyFill="1" applyBorder="1" applyAlignment="1">
      <alignment horizontal="center"/>
    </xf>
    <xf numFmtId="17" fontId="6" fillId="3" borderId="38" xfId="0" applyNumberFormat="1" applyFont="1" applyFill="1" applyBorder="1" applyAlignment="1">
      <alignment horizontal="center"/>
    </xf>
    <xf numFmtId="17" fontId="6" fillId="3" borderId="39" xfId="0" applyNumberFormat="1" applyFont="1" applyFill="1" applyBorder="1" applyAlignment="1">
      <alignment horizontal="center"/>
    </xf>
    <xf numFmtId="17" fontId="6" fillId="3" borderId="40" xfId="0" applyNumberFormat="1" applyFont="1" applyFill="1" applyBorder="1" applyAlignment="1">
      <alignment horizontal="center"/>
    </xf>
    <xf numFmtId="17" fontId="6" fillId="3" borderId="41" xfId="0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" fontId="6" fillId="3" borderId="20" xfId="0" applyNumberFormat="1" applyFont="1" applyFill="1" applyBorder="1" applyAlignment="1">
      <alignment horizontal="center"/>
    </xf>
    <xf numFmtId="17" fontId="6" fillId="3" borderId="21" xfId="0" applyNumberFormat="1" applyFont="1" applyFill="1" applyBorder="1" applyAlignment="1">
      <alignment horizontal="center"/>
    </xf>
    <xf numFmtId="17" fontId="6" fillId="3" borderId="22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17" fontId="6" fillId="3" borderId="100" xfId="0" applyNumberFormat="1" applyFont="1" applyFill="1" applyBorder="1" applyAlignment="1">
      <alignment horizontal="center"/>
    </xf>
    <xf numFmtId="17" fontId="6" fillId="3" borderId="69" xfId="0" applyNumberFormat="1" applyFont="1" applyFill="1" applyBorder="1" applyAlignment="1">
      <alignment horizontal="center"/>
    </xf>
    <xf numFmtId="17" fontId="6" fillId="3" borderId="101" xfId="0" applyNumberFormat="1" applyFont="1" applyFill="1" applyBorder="1" applyAlignment="1">
      <alignment horizontal="center"/>
    </xf>
    <xf numFmtId="17" fontId="6" fillId="3" borderId="70" xfId="0" applyNumberFormat="1" applyFont="1" applyFill="1" applyBorder="1" applyAlignment="1">
      <alignment horizontal="center"/>
    </xf>
    <xf numFmtId="165" fontId="10" fillId="0" borderId="97" xfId="0" applyNumberFormat="1" applyFont="1" applyBorder="1" applyAlignment="1">
      <alignment horizontal="center"/>
    </xf>
    <xf numFmtId="165" fontId="10" fillId="0" borderId="40" xfId="7" applyNumberFormat="1" applyFont="1" applyBorder="1" applyAlignment="1">
      <alignment horizontal="center"/>
    </xf>
    <xf numFmtId="165" fontId="10" fillId="0" borderId="38" xfId="7" applyNumberFormat="1" applyFont="1" applyBorder="1" applyAlignment="1">
      <alignment horizontal="center"/>
    </xf>
    <xf numFmtId="165" fontId="10" fillId="0" borderId="156" xfId="7" applyNumberFormat="1" applyFont="1" applyBorder="1" applyAlignment="1">
      <alignment horizontal="center"/>
    </xf>
    <xf numFmtId="165" fontId="0" fillId="0" borderId="20" xfId="0" applyNumberFormat="1" applyFont="1" applyBorder="1" applyAlignment="1">
      <alignment horizontal="center"/>
    </xf>
    <xf numFmtId="165" fontId="0" fillId="0" borderId="21" xfId="0" applyNumberFormat="1" applyFont="1" applyBorder="1" applyAlignment="1">
      <alignment horizontal="center"/>
    </xf>
    <xf numFmtId="165" fontId="0" fillId="0" borderId="121" xfId="0" applyNumberFormat="1" applyFont="1" applyBorder="1" applyAlignment="1">
      <alignment horizontal="center"/>
    </xf>
    <xf numFmtId="165" fontId="0" fillId="2" borderId="29" xfId="0" applyNumberFormat="1" applyFont="1" applyFill="1" applyBorder="1" applyAlignment="1">
      <alignment horizontal="center" vertical="center"/>
    </xf>
    <xf numFmtId="165" fontId="0" fillId="2" borderId="30" xfId="0" applyNumberFormat="1" applyFont="1" applyFill="1" applyBorder="1" applyAlignment="1">
      <alignment horizontal="center" vertical="center"/>
    </xf>
    <xf numFmtId="165" fontId="0" fillId="2" borderId="51" xfId="0" applyNumberFormat="1" applyFont="1" applyFill="1" applyBorder="1" applyAlignment="1">
      <alignment horizontal="center" vertical="center"/>
    </xf>
    <xf numFmtId="165" fontId="0" fillId="0" borderId="146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47" xfId="0" applyNumberFormat="1" applyBorder="1" applyAlignment="1">
      <alignment horizontal="center"/>
    </xf>
    <xf numFmtId="165" fontId="0" fillId="0" borderId="148" xfId="7" applyNumberFormat="1" applyFont="1" applyBorder="1" applyAlignment="1">
      <alignment horizontal="center"/>
    </xf>
    <xf numFmtId="165" fontId="0" fillId="0" borderId="30" xfId="7" applyNumberFormat="1" applyFont="1" applyBorder="1" applyAlignment="1">
      <alignment horizontal="center"/>
    </xf>
    <xf numFmtId="165" fontId="0" fillId="0" borderId="149" xfId="7" applyNumberFormat="1" applyFont="1" applyBorder="1" applyAlignment="1">
      <alignment horizontal="center"/>
    </xf>
    <xf numFmtId="165" fontId="10" fillId="0" borderId="39" xfId="7" applyNumberFormat="1" applyFont="1" applyBorder="1" applyAlignment="1">
      <alignment horizontal="center"/>
    </xf>
    <xf numFmtId="165" fontId="10" fillId="0" borderId="37" xfId="7" applyNumberFormat="1" applyFont="1" applyBorder="1" applyAlignment="1">
      <alignment horizontal="center"/>
    </xf>
    <xf numFmtId="165" fontId="10" fillId="0" borderId="155" xfId="7" applyNumberFormat="1" applyFont="1" applyBorder="1" applyAlignment="1">
      <alignment horizontal="center"/>
    </xf>
    <xf numFmtId="165" fontId="10" fillId="0" borderId="143" xfId="7" applyNumberFormat="1" applyFont="1" applyBorder="1" applyAlignment="1">
      <alignment horizontal="center"/>
    </xf>
    <xf numFmtId="165" fontId="10" fillId="0" borderId="41" xfId="7" applyNumberFormat="1" applyFon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88" xfId="0" applyNumberFormat="1" applyBorder="1" applyAlignment="1">
      <alignment horizontal="center"/>
    </xf>
    <xf numFmtId="165" fontId="0" fillId="0" borderId="126" xfId="0" applyNumberFormat="1" applyBorder="1" applyAlignment="1">
      <alignment horizontal="center"/>
    </xf>
    <xf numFmtId="165" fontId="0" fillId="0" borderId="137" xfId="0" applyNumberFormat="1" applyBorder="1" applyAlignment="1">
      <alignment horizontal="center"/>
    </xf>
    <xf numFmtId="165" fontId="0" fillId="0" borderId="118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101" xfId="7" applyNumberFormat="1" applyFont="1" applyBorder="1" applyAlignment="1">
      <alignment horizontal="center"/>
    </xf>
    <xf numFmtId="165" fontId="0" fillId="0" borderId="21" xfId="7" applyNumberFormat="1" applyFont="1" applyBorder="1" applyAlignment="1">
      <alignment horizontal="center"/>
    </xf>
    <xf numFmtId="165" fontId="0" fillId="0" borderId="22" xfId="7" applyNumberFormat="1" applyFont="1" applyBorder="1" applyAlignment="1">
      <alignment horizontal="center"/>
    </xf>
    <xf numFmtId="165" fontId="0" fillId="0" borderId="39" xfId="7" applyNumberFormat="1" applyFont="1" applyBorder="1" applyAlignment="1">
      <alignment horizontal="center"/>
    </xf>
    <xf numFmtId="165" fontId="0" fillId="0" borderId="31" xfId="7" applyNumberFormat="1" applyFont="1" applyBorder="1" applyAlignment="1">
      <alignment horizontal="center"/>
    </xf>
    <xf numFmtId="44" fontId="0" fillId="0" borderId="37" xfId="0" applyNumberFormat="1" applyBorder="1" applyAlignment="1">
      <alignment horizontal="center"/>
    </xf>
    <xf numFmtId="44" fontId="0" fillId="0" borderId="38" xfId="0" applyNumberFormat="1" applyBorder="1" applyAlignment="1">
      <alignment horizontal="center"/>
    </xf>
    <xf numFmtId="44" fontId="0" fillId="0" borderId="39" xfId="0" applyNumberFormat="1" applyBorder="1" applyAlignment="1">
      <alignment horizontal="center"/>
    </xf>
    <xf numFmtId="44" fontId="0" fillId="0" borderId="40" xfId="0" applyNumberFormat="1" applyBorder="1" applyAlignment="1">
      <alignment horizontal="center"/>
    </xf>
    <xf numFmtId="44" fontId="0" fillId="0" borderId="143" xfId="0" applyNumberFormat="1" applyBorder="1" applyAlignment="1">
      <alignment horizontal="center"/>
    </xf>
    <xf numFmtId="44" fontId="0" fillId="0" borderId="41" xfId="0" applyNumberFormat="1" applyBorder="1" applyAlignment="1">
      <alignment horizontal="center"/>
    </xf>
    <xf numFmtId="0" fontId="8" fillId="4" borderId="68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70" xfId="0" applyFont="1" applyFill="1" applyBorder="1" applyAlignment="1">
      <alignment horizontal="center" vertical="center"/>
    </xf>
    <xf numFmtId="2" fontId="10" fillId="2" borderId="26" xfId="0" applyNumberFormat="1" applyFont="1" applyFill="1" applyBorder="1" applyAlignment="1">
      <alignment horizontal="center" vertical="center"/>
    </xf>
    <xf numFmtId="2" fontId="10" fillId="2" borderId="27" xfId="0" applyNumberFormat="1" applyFont="1" applyFill="1" applyBorder="1" applyAlignment="1">
      <alignment horizontal="center" vertical="center"/>
    </xf>
    <xf numFmtId="2" fontId="12" fillId="2" borderId="12" xfId="0" applyNumberFormat="1" applyFont="1" applyFill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6" fillId="3" borderId="52" xfId="0" applyFont="1" applyFill="1" applyBorder="1"/>
    <xf numFmtId="0" fontId="8" fillId="4" borderId="35" xfId="0" applyFont="1" applyFill="1" applyBorder="1" applyAlignment="1">
      <alignment horizontal="left"/>
    </xf>
    <xf numFmtId="0" fontId="8" fillId="4" borderId="36" xfId="0" applyFont="1" applyFill="1" applyBorder="1" applyAlignment="1">
      <alignment horizontal="left"/>
    </xf>
    <xf numFmtId="9" fontId="5" fillId="6" borderId="35" xfId="0" applyNumberFormat="1" applyFont="1" applyFill="1" applyBorder="1"/>
    <xf numFmtId="0" fontId="5" fillId="6" borderId="36" xfId="0" applyFont="1" applyFill="1" applyBorder="1"/>
    <xf numFmtId="0" fontId="17" fillId="4" borderId="35" xfId="0" applyFont="1" applyFill="1" applyBorder="1" applyAlignment="1"/>
    <xf numFmtId="0" fontId="17" fillId="4" borderId="36" xfId="0" applyFont="1" applyFill="1" applyBorder="1" applyAlignment="1"/>
    <xf numFmtId="17" fontId="6" fillId="3" borderId="174" xfId="0" applyNumberFormat="1" applyFont="1" applyFill="1" applyBorder="1" applyAlignment="1">
      <alignment horizontal="center"/>
    </xf>
    <xf numFmtId="17" fontId="6" fillId="3" borderId="175" xfId="0" applyNumberFormat="1" applyFont="1" applyFill="1" applyBorder="1" applyAlignment="1">
      <alignment horizontal="center"/>
    </xf>
    <xf numFmtId="17" fontId="6" fillId="3" borderId="17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219" xfId="0" applyFont="1" applyFill="1" applyBorder="1" applyAlignment="1">
      <alignment horizontal="center" vertical="center"/>
    </xf>
    <xf numFmtId="0" fontId="0" fillId="0" borderId="55" xfId="0" applyBorder="1"/>
    <xf numFmtId="0" fontId="0" fillId="0" borderId="0" xfId="0" applyBorder="1"/>
    <xf numFmtId="17" fontId="6" fillId="0" borderId="163" xfId="0" applyNumberFormat="1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60" xfId="0" applyFill="1" applyBorder="1"/>
    <xf numFmtId="0" fontId="0" fillId="0" borderId="61" xfId="0" applyFill="1" applyBorder="1"/>
    <xf numFmtId="0" fontId="0" fillId="0" borderId="65" xfId="0" applyFill="1" applyBorder="1"/>
    <xf numFmtId="0" fontId="0" fillId="0" borderId="66" xfId="0" applyFill="1" applyBorder="1"/>
    <xf numFmtId="0" fontId="0" fillId="0" borderId="63" xfId="0" applyFill="1" applyBorder="1"/>
    <xf numFmtId="0" fontId="0" fillId="0" borderId="0" xfId="0" applyFill="1" applyBorder="1"/>
    <xf numFmtId="165" fontId="0" fillId="0" borderId="0" xfId="0" applyNumberFormat="1" applyBorder="1"/>
    <xf numFmtId="165" fontId="0" fillId="0" borderId="95" xfId="0" applyNumberFormat="1" applyBorder="1"/>
    <xf numFmtId="165" fontId="0" fillId="0" borderId="96" xfId="0" applyNumberFormat="1" applyBorder="1"/>
    <xf numFmtId="165" fontId="0" fillId="0" borderId="98" xfId="0" applyNumberFormat="1" applyBorder="1"/>
    <xf numFmtId="165" fontId="0" fillId="0" borderId="114" xfId="0" applyNumberFormat="1" applyBorder="1"/>
    <xf numFmtId="0" fontId="0" fillId="0" borderId="53" xfId="0" applyFill="1" applyBorder="1"/>
    <xf numFmtId="0" fontId="0" fillId="0" borderId="54" xfId="0" applyFill="1" applyBorder="1"/>
    <xf numFmtId="0" fontId="0" fillId="0" borderId="57" xfId="0" applyBorder="1"/>
    <xf numFmtId="0" fontId="0" fillId="0" borderId="58" xfId="0" applyBorder="1"/>
    <xf numFmtId="0" fontId="0" fillId="0" borderId="53" xfId="0" applyBorder="1"/>
    <xf numFmtId="0" fontId="0" fillId="0" borderId="54" xfId="0" applyBorder="1"/>
    <xf numFmtId="165" fontId="0" fillId="0" borderId="172" xfId="0" applyNumberFormat="1" applyBorder="1"/>
    <xf numFmtId="0" fontId="0" fillId="0" borderId="58" xfId="0" applyFill="1" applyBorder="1"/>
    <xf numFmtId="165" fontId="0" fillId="0" borderId="8" xfId="0" applyNumberFormat="1" applyBorder="1"/>
    <xf numFmtId="165" fontId="0" fillId="0" borderId="55" xfId="0" applyNumberFormat="1" applyBorder="1"/>
    <xf numFmtId="165" fontId="0" fillId="0" borderId="57" xfId="0" applyNumberFormat="1" applyBorder="1"/>
    <xf numFmtId="165" fontId="0" fillId="0" borderId="58" xfId="0" applyNumberFormat="1" applyBorder="1"/>
    <xf numFmtId="17" fontId="6" fillId="0" borderId="162" xfId="0" applyNumberFormat="1" applyFont="1" applyFill="1" applyBorder="1" applyAlignment="1">
      <alignment horizontal="center"/>
    </xf>
    <xf numFmtId="17" fontId="6" fillId="0" borderId="6" xfId="0" applyNumberFormat="1" applyFont="1" applyFill="1" applyBorder="1" applyAlignment="1">
      <alignment horizontal="center"/>
    </xf>
    <xf numFmtId="165" fontId="0" fillId="0" borderId="6" xfId="0" applyNumberFormat="1" applyBorder="1"/>
    <xf numFmtId="165" fontId="0" fillId="0" borderId="161" xfId="0" applyNumberFormat="1" applyBorder="1"/>
    <xf numFmtId="165" fontId="10" fillId="0" borderId="157" xfId="0" applyNumberFormat="1" applyFont="1" applyBorder="1"/>
    <xf numFmtId="165" fontId="10" fillId="0" borderId="158" xfId="0" applyNumberFormat="1" applyFont="1" applyBorder="1"/>
    <xf numFmtId="165" fontId="10" fillId="0" borderId="108" xfId="0" applyNumberFormat="1" applyFont="1" applyBorder="1"/>
    <xf numFmtId="165" fontId="0" fillId="0" borderId="99" xfId="0" applyNumberFormat="1" applyBorder="1"/>
    <xf numFmtId="165" fontId="0" fillId="0" borderId="159" xfId="0" applyNumberFormat="1" applyBorder="1"/>
    <xf numFmtId="165" fontId="0" fillId="0" borderId="160" xfId="0" applyNumberFormat="1" applyBorder="1"/>
    <xf numFmtId="165" fontId="0" fillId="0" borderId="104" xfId="0" applyNumberFormat="1" applyBorder="1"/>
    <xf numFmtId="165" fontId="0" fillId="0" borderId="53" xfId="0" applyNumberFormat="1" applyBorder="1"/>
    <xf numFmtId="165" fontId="0" fillId="0" borderId="54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10" fillId="0" borderId="53" xfId="0" applyNumberFormat="1" applyFont="1" applyBorder="1"/>
    <xf numFmtId="165" fontId="10" fillId="0" borderId="54" xfId="0" applyNumberFormat="1" applyFont="1" applyBorder="1"/>
    <xf numFmtId="165" fontId="10" fillId="0" borderId="165" xfId="0" applyNumberFormat="1" applyFont="1" applyBorder="1"/>
    <xf numFmtId="165" fontId="0" fillId="0" borderId="164" xfId="0" applyNumberFormat="1" applyBorder="1"/>
    <xf numFmtId="17" fontId="6" fillId="0" borderId="4" xfId="0" applyNumberFormat="1" applyFont="1" applyFill="1" applyBorder="1" applyAlignment="1">
      <alignment horizontal="center"/>
    </xf>
    <xf numFmtId="17" fontId="6" fillId="0" borderId="109" xfId="0" applyNumberFormat="1" applyFont="1" applyFill="1" applyBorder="1" applyAlignment="1">
      <alignment horizontal="center"/>
    </xf>
    <xf numFmtId="17" fontId="6" fillId="0" borderId="56" xfId="0" applyNumberFormat="1" applyFont="1" applyFill="1" applyBorder="1" applyAlignment="1">
      <alignment horizontal="center"/>
    </xf>
    <xf numFmtId="165" fontId="0" fillId="0" borderId="59" xfId="0" applyNumberFormat="1" applyBorder="1"/>
    <xf numFmtId="165" fontId="10" fillId="0" borderId="134" xfId="0" applyNumberFormat="1" applyFont="1" applyBorder="1"/>
    <xf numFmtId="165" fontId="0" fillId="0" borderId="64" xfId="0" applyNumberFormat="1" applyBorder="1"/>
    <xf numFmtId="165" fontId="0" fillId="0" borderId="135" xfId="0" applyNumberFormat="1" applyBorder="1"/>
    <xf numFmtId="17" fontId="6" fillId="0" borderId="169" xfId="0" applyNumberFormat="1" applyFont="1" applyFill="1" applyBorder="1" applyAlignment="1">
      <alignment horizontal="center"/>
    </xf>
    <xf numFmtId="17" fontId="6" fillId="0" borderId="55" xfId="0" applyNumberFormat="1" applyFont="1" applyFill="1" applyBorder="1" applyAlignment="1">
      <alignment horizontal="center"/>
    </xf>
    <xf numFmtId="165" fontId="0" fillId="0" borderId="56" xfId="0" applyNumberFormat="1" applyBorder="1"/>
    <xf numFmtId="165" fontId="0" fillId="0" borderId="166" xfId="0" applyNumberFormat="1" applyBorder="1"/>
    <xf numFmtId="165" fontId="10" fillId="0" borderId="167" xfId="0" applyNumberFormat="1" applyFont="1" applyBorder="1"/>
    <xf numFmtId="165" fontId="0" fillId="0" borderId="168" xfId="0" applyNumberFormat="1" applyBorder="1"/>
    <xf numFmtId="165" fontId="0" fillId="0" borderId="109" xfId="0" applyNumberFormat="1" applyBorder="1"/>
    <xf numFmtId="165" fontId="0" fillId="0" borderId="218" xfId="0" applyNumberFormat="1" applyBorder="1"/>
    <xf numFmtId="165" fontId="0" fillId="0" borderId="66" xfId="0" applyNumberFormat="1" applyBorder="1"/>
    <xf numFmtId="165" fontId="10" fillId="0" borderId="60" xfId="0" applyNumberFormat="1" applyFont="1" applyBorder="1"/>
    <xf numFmtId="165" fontId="10" fillId="0" borderId="61" xfId="0" applyNumberFormat="1" applyFont="1" applyBorder="1"/>
    <xf numFmtId="165" fontId="0" fillId="0" borderId="63" xfId="0" applyNumberFormat="1" applyBorder="1"/>
    <xf numFmtId="165" fontId="0" fillId="0" borderId="65" xfId="0" applyNumberFormat="1" applyBorder="1"/>
    <xf numFmtId="165" fontId="0" fillId="0" borderId="170" xfId="0" applyNumberFormat="1" applyBorder="1"/>
    <xf numFmtId="165" fontId="10" fillId="0" borderId="171" xfId="0" applyNumberFormat="1" applyFont="1" applyBorder="1"/>
    <xf numFmtId="165" fontId="0" fillId="0" borderId="173" xfId="0" applyNumberFormat="1" applyBorder="1"/>
    <xf numFmtId="165" fontId="0" fillId="0" borderId="144" xfId="0" applyNumberFormat="1" applyBorder="1"/>
    <xf numFmtId="165" fontId="0" fillId="0" borderId="133" xfId="0" applyNumberFormat="1" applyBorder="1"/>
    <xf numFmtId="165" fontId="10" fillId="0" borderId="217" xfId="0" applyNumberFormat="1" applyFont="1" applyBorder="1"/>
    <xf numFmtId="165" fontId="0" fillId="0" borderId="209" xfId="0" applyNumberFormat="1" applyBorder="1"/>
    <xf numFmtId="165" fontId="0" fillId="0" borderId="216" xfId="0" applyNumberFormat="1" applyBorder="1"/>
    <xf numFmtId="0" fontId="0" fillId="0" borderId="205" xfId="0" applyFill="1" applyBorder="1"/>
    <xf numFmtId="0" fontId="0" fillId="0" borderId="206" xfId="0" applyFill="1" applyBorder="1"/>
    <xf numFmtId="0" fontId="0" fillId="0" borderId="208" xfId="0" applyFill="1" applyBorder="1"/>
    <xf numFmtId="0" fontId="0" fillId="0" borderId="210" xfId="0" applyFill="1" applyBorder="1"/>
    <xf numFmtId="0" fontId="0" fillId="0" borderId="211" xfId="0" applyFill="1" applyBorder="1"/>
    <xf numFmtId="165" fontId="0" fillId="0" borderId="215" xfId="0" applyNumberFormat="1" applyBorder="1"/>
    <xf numFmtId="165" fontId="0" fillId="0" borderId="211" xfId="0" applyNumberFormat="1" applyBorder="1"/>
    <xf numFmtId="165" fontId="10" fillId="0" borderId="205" xfId="0" applyNumberFormat="1" applyFont="1" applyBorder="1"/>
    <xf numFmtId="165" fontId="10" fillId="0" borderId="206" xfId="0" applyNumberFormat="1" applyFont="1" applyBorder="1"/>
    <xf numFmtId="165" fontId="0" fillId="0" borderId="208" xfId="0" applyNumberFormat="1" applyBorder="1"/>
    <xf numFmtId="165" fontId="0" fillId="0" borderId="210" xfId="0" applyNumberFormat="1" applyBorder="1"/>
    <xf numFmtId="0" fontId="0" fillId="0" borderId="207" xfId="0" applyFill="1" applyBorder="1"/>
    <xf numFmtId="0" fontId="0" fillId="0" borderId="209" xfId="0" applyFill="1" applyBorder="1"/>
    <xf numFmtId="0" fontId="0" fillId="0" borderId="212" xfId="0" applyFill="1" applyBorder="1"/>
    <xf numFmtId="165" fontId="0" fillId="0" borderId="212" xfId="0" applyNumberFormat="1" applyBorder="1"/>
    <xf numFmtId="165" fontId="0" fillId="0" borderId="214" xfId="0" applyNumberFormat="1" applyBorder="1"/>
    <xf numFmtId="165" fontId="10" fillId="0" borderId="207" xfId="0" applyNumberFormat="1" applyFont="1" applyBorder="1"/>
    <xf numFmtId="44" fontId="20" fillId="0" borderId="37" xfId="7" applyFont="1" applyFill="1" applyBorder="1"/>
    <xf numFmtId="44" fontId="20" fillId="0" borderId="38" xfId="7" applyFont="1" applyFill="1" applyBorder="1"/>
    <xf numFmtId="44" fontId="20" fillId="0" borderId="39" xfId="7" applyFont="1" applyFill="1" applyBorder="1"/>
    <xf numFmtId="44" fontId="20" fillId="0" borderId="178" xfId="7" applyFont="1" applyFill="1" applyBorder="1"/>
    <xf numFmtId="44" fontId="20" fillId="0" borderId="179" xfId="7" applyFont="1" applyFill="1" applyBorder="1"/>
    <xf numFmtId="44" fontId="20" fillId="0" borderId="180" xfId="7" applyFont="1" applyFill="1" applyBorder="1"/>
    <xf numFmtId="44" fontId="0" fillId="0" borderId="181" xfId="7" applyFont="1" applyBorder="1"/>
    <xf numFmtId="44" fontId="0" fillId="0" borderId="182" xfId="7" applyFont="1" applyBorder="1"/>
    <xf numFmtId="44" fontId="0" fillId="0" borderId="117" xfId="7" applyFont="1" applyBorder="1"/>
    <xf numFmtId="17" fontId="6" fillId="0" borderId="3" xfId="0" applyNumberFormat="1" applyFont="1" applyFill="1" applyBorder="1" applyAlignment="1">
      <alignment horizontal="center"/>
    </xf>
    <xf numFmtId="17" fontId="6" fillId="0" borderId="6" xfId="0" applyNumberFormat="1" applyFont="1" applyFill="1" applyBorder="1"/>
    <xf numFmtId="17" fontId="6" fillId="0" borderId="0" xfId="0" applyNumberFormat="1" applyFont="1" applyFill="1" applyBorder="1"/>
    <xf numFmtId="44" fontId="20" fillId="0" borderId="198" xfId="7" applyFont="1" applyFill="1" applyBorder="1"/>
    <xf numFmtId="44" fontId="20" fillId="0" borderId="199" xfId="7" applyFont="1" applyFill="1" applyBorder="1"/>
    <xf numFmtId="44" fontId="20" fillId="0" borderId="200" xfId="7" applyFont="1" applyFill="1" applyBorder="1"/>
    <xf numFmtId="44" fontId="0" fillId="0" borderId="40" xfId="7" applyFont="1" applyBorder="1"/>
    <xf numFmtId="44" fontId="0" fillId="0" borderId="38" xfId="7" applyFont="1" applyBorder="1"/>
    <xf numFmtId="44" fontId="0" fillId="0" borderId="39" xfId="7" applyFont="1" applyBorder="1"/>
    <xf numFmtId="44" fontId="0" fillId="0" borderId="184" xfId="7" applyFont="1" applyBorder="1"/>
    <xf numFmtId="44" fontId="0" fillId="0" borderId="179" xfId="7" applyFont="1" applyBorder="1"/>
    <xf numFmtId="44" fontId="0" fillId="0" borderId="180" xfId="7" applyFont="1" applyBorder="1"/>
    <xf numFmtId="44" fontId="0" fillId="0" borderId="185" xfId="7" applyFont="1" applyBorder="1"/>
    <xf numFmtId="44" fontId="0" fillId="0" borderId="4" xfId="7" applyFont="1" applyBorder="1"/>
    <xf numFmtId="44" fontId="10" fillId="0" borderId="157" xfId="7" applyFont="1" applyBorder="1"/>
    <xf numFmtId="44" fontId="10" fillId="0" borderId="158" xfId="7" applyFont="1" applyBorder="1"/>
    <xf numFmtId="44" fontId="10" fillId="0" borderId="108" xfId="7" applyFont="1" applyBorder="1"/>
    <xf numFmtId="44" fontId="0" fillId="0" borderId="159" xfId="0" applyNumberFormat="1" applyBorder="1"/>
    <xf numFmtId="44" fontId="0" fillId="0" borderId="160" xfId="0" applyNumberFormat="1" applyBorder="1"/>
    <xf numFmtId="44" fontId="0" fillId="0" borderId="183" xfId="0" applyNumberFormat="1" applyBorder="1"/>
    <xf numFmtId="44" fontId="0" fillId="0" borderId="201" xfId="7" applyFont="1" applyBorder="1"/>
    <xf numFmtId="44" fontId="0" fillId="0" borderId="199" xfId="7" applyFont="1" applyBorder="1"/>
    <xf numFmtId="44" fontId="0" fillId="0" borderId="200" xfId="7" applyFont="1" applyBorder="1"/>
    <xf numFmtId="44" fontId="0" fillId="0" borderId="55" xfId="7" applyFont="1" applyBorder="1"/>
    <xf numFmtId="44" fontId="0" fillId="0" borderId="0" xfId="7" applyFont="1" applyBorder="1"/>
    <xf numFmtId="44" fontId="0" fillId="0" borderId="6" xfId="7" applyFont="1" applyBorder="1"/>
    <xf numFmtId="44" fontId="0" fillId="0" borderId="161" xfId="7" applyFont="1" applyBorder="1"/>
    <xf numFmtId="44" fontId="0" fillId="0" borderId="8" xfId="7" applyFont="1" applyBorder="1"/>
    <xf numFmtId="44" fontId="0" fillId="0" borderId="68" xfId="7" applyFont="1" applyBorder="1"/>
    <xf numFmtId="44" fontId="0" fillId="0" borderId="69" xfId="7" applyFont="1" applyBorder="1"/>
    <xf numFmtId="44" fontId="0" fillId="0" borderId="101" xfId="7" applyFont="1" applyBorder="1"/>
    <xf numFmtId="44" fontId="0" fillId="0" borderId="122" xfId="7" applyFont="1" applyBorder="1"/>
    <xf numFmtId="44" fontId="0" fillId="0" borderId="175" xfId="7" applyFont="1" applyBorder="1"/>
    <xf numFmtId="44" fontId="0" fillId="0" borderId="118" xfId="7" applyFont="1" applyBorder="1"/>
    <xf numFmtId="44" fontId="0" fillId="0" borderId="3" xfId="7" applyFont="1" applyBorder="1"/>
    <xf numFmtId="44" fontId="0" fillId="0" borderId="53" xfId="7" applyFont="1" applyBorder="1"/>
    <xf numFmtId="44" fontId="0" fillId="0" borderId="54" xfId="7" applyFont="1" applyBorder="1"/>
    <xf numFmtId="44" fontId="0" fillId="0" borderId="186" xfId="0" applyNumberFormat="1" applyBorder="1"/>
    <xf numFmtId="44" fontId="0" fillId="0" borderId="100" xfId="7" applyFont="1" applyBorder="1"/>
    <xf numFmtId="44" fontId="0" fillId="0" borderId="174" xfId="7" applyFont="1" applyBorder="1"/>
    <xf numFmtId="44" fontId="10" fillId="0" borderId="165" xfId="7" applyFont="1" applyBorder="1"/>
    <xf numFmtId="17" fontId="6" fillId="0" borderId="56" xfId="0" applyNumberFormat="1" applyFont="1" applyFill="1" applyBorder="1"/>
    <xf numFmtId="44" fontId="0" fillId="0" borderId="202" xfId="7" applyFont="1" applyBorder="1"/>
    <xf numFmtId="44" fontId="0" fillId="0" borderId="143" xfId="7" applyFont="1" applyBorder="1"/>
    <xf numFmtId="44" fontId="10" fillId="0" borderId="167" xfId="7" applyFont="1" applyBorder="1"/>
    <xf numFmtId="44" fontId="0" fillId="0" borderId="168" xfId="0" applyNumberFormat="1" applyBorder="1"/>
    <xf numFmtId="44" fontId="0" fillId="0" borderId="189" xfId="7" applyFont="1" applyBorder="1"/>
    <xf numFmtId="44" fontId="0" fillId="0" borderId="190" xfId="7" applyFont="1" applyBorder="1"/>
    <xf numFmtId="44" fontId="0" fillId="0" borderId="109" xfId="7" applyFont="1" applyBorder="1"/>
    <xf numFmtId="44" fontId="0" fillId="0" borderId="166" xfId="7" applyFont="1" applyBorder="1"/>
    <xf numFmtId="17" fontId="6" fillId="0" borderId="144" xfId="0" applyNumberFormat="1" applyFont="1" applyFill="1" applyBorder="1" applyAlignment="1">
      <alignment horizontal="center"/>
    </xf>
    <xf numFmtId="17" fontId="6" fillId="0" borderId="55" xfId="0" applyNumberFormat="1" applyFont="1" applyFill="1" applyBorder="1"/>
    <xf numFmtId="44" fontId="0" fillId="0" borderId="203" xfId="7" applyFont="1" applyBorder="1"/>
    <xf numFmtId="44" fontId="0" fillId="0" borderId="155" xfId="7" applyFont="1" applyBorder="1"/>
    <xf numFmtId="44" fontId="0" fillId="0" borderId="56" xfId="7" applyFont="1" applyBorder="1"/>
    <xf numFmtId="44" fontId="0" fillId="0" borderId="187" xfId="7" applyFont="1" applyBorder="1"/>
    <xf numFmtId="44" fontId="0" fillId="0" borderId="63" xfId="7" applyFont="1" applyBorder="1"/>
    <xf numFmtId="44" fontId="0" fillId="0" borderId="191" xfId="7" applyFont="1" applyBorder="1"/>
    <xf numFmtId="44" fontId="0" fillId="0" borderId="192" xfId="7" applyFont="1" applyBorder="1"/>
    <xf numFmtId="44" fontId="0" fillId="0" borderId="144" xfId="7" applyFont="1" applyBorder="1"/>
    <xf numFmtId="44" fontId="0" fillId="0" borderId="60" xfId="7" applyFont="1" applyBorder="1"/>
    <xf numFmtId="44" fontId="0" fillId="0" borderId="61" xfId="7" applyFont="1" applyBorder="1"/>
    <xf numFmtId="44" fontId="0" fillId="0" borderId="188" xfId="7" applyFont="1" applyBorder="1"/>
    <xf numFmtId="44" fontId="0" fillId="0" borderId="173" xfId="0" applyNumberFormat="1" applyBorder="1"/>
    <xf numFmtId="44" fontId="0" fillId="0" borderId="170" xfId="7" applyFont="1" applyBorder="1"/>
    <xf numFmtId="44" fontId="0" fillId="0" borderId="193" xfId="7" applyFont="1" applyBorder="1"/>
    <xf numFmtId="44" fontId="0" fillId="0" borderId="194" xfId="7" applyFont="1" applyBorder="1"/>
    <xf numFmtId="44" fontId="10" fillId="0" borderId="171" xfId="7" applyFont="1" applyBorder="1"/>
    <xf numFmtId="44" fontId="0" fillId="0" borderId="205" xfId="7" applyFont="1" applyBorder="1"/>
    <xf numFmtId="44" fontId="0" fillId="0" borderId="206" xfId="7" applyFont="1" applyBorder="1"/>
    <xf numFmtId="44" fontId="0" fillId="0" borderId="208" xfId="7" applyFont="1" applyBorder="1"/>
    <xf numFmtId="17" fontId="6" fillId="0" borderId="5" xfId="0" applyNumberFormat="1" applyFont="1" applyFill="1" applyBorder="1" applyAlignment="1">
      <alignment horizontal="center"/>
    </xf>
    <xf numFmtId="17" fontId="6" fillId="0" borderId="7" xfId="0" applyNumberFormat="1" applyFont="1" applyFill="1" applyBorder="1"/>
    <xf numFmtId="44" fontId="0" fillId="0" borderId="204" xfId="7" applyFont="1" applyBorder="1"/>
    <xf numFmtId="44" fontId="0" fillId="0" borderId="41" xfId="7" applyFont="1" applyBorder="1"/>
    <xf numFmtId="44" fontId="0" fillId="0" borderId="195" xfId="7" applyFont="1" applyBorder="1"/>
    <xf numFmtId="44" fontId="0" fillId="0" borderId="196" xfId="7" applyFont="1" applyBorder="1"/>
    <xf numFmtId="44" fontId="0" fillId="0" borderId="5" xfId="7" applyFont="1" applyBorder="1"/>
    <xf numFmtId="44" fontId="0" fillId="0" borderId="7" xfId="7" applyFont="1" applyBorder="1"/>
    <xf numFmtId="44" fontId="0" fillId="0" borderId="207" xfId="7" applyFont="1" applyBorder="1"/>
    <xf numFmtId="44" fontId="0" fillId="0" borderId="209" xfId="7" applyFont="1" applyBorder="1"/>
    <xf numFmtId="44" fontId="10" fillId="0" borderId="177" xfId="7" applyFont="1" applyBorder="1"/>
    <xf numFmtId="44" fontId="0" fillId="0" borderId="197" xfId="0" applyNumberFormat="1" applyBorder="1"/>
    <xf numFmtId="44" fontId="0" fillId="0" borderId="9" xfId="7" applyFont="1" applyBorder="1"/>
    <xf numFmtId="44" fontId="0" fillId="0" borderId="70" xfId="7" applyFont="1" applyBorder="1"/>
    <xf numFmtId="44" fontId="0" fillId="0" borderId="176" xfId="7" applyFont="1" applyBorder="1"/>
    <xf numFmtId="17" fontId="6" fillId="3" borderId="184" xfId="0" applyNumberFormat="1" applyFont="1" applyFill="1" applyBorder="1" applyAlignment="1">
      <alignment horizontal="center"/>
    </xf>
    <xf numFmtId="17" fontId="6" fillId="3" borderId="179" xfId="0" applyNumberFormat="1" applyFont="1" applyFill="1" applyBorder="1" applyAlignment="1">
      <alignment horizontal="center"/>
    </xf>
    <xf numFmtId="17" fontId="6" fillId="3" borderId="180" xfId="0" applyNumberFormat="1" applyFont="1" applyFill="1" applyBorder="1" applyAlignment="1">
      <alignment horizontal="center"/>
    </xf>
    <xf numFmtId="17" fontId="6" fillId="3" borderId="195" xfId="0" applyNumberFormat="1" applyFont="1" applyFill="1" applyBorder="1" applyAlignment="1">
      <alignment horizontal="center"/>
    </xf>
    <xf numFmtId="17" fontId="6" fillId="3" borderId="162" xfId="0" applyNumberFormat="1" applyFont="1" applyFill="1" applyBorder="1" applyAlignment="1">
      <alignment horizontal="center"/>
    </xf>
    <xf numFmtId="17" fontId="6" fillId="3" borderId="163" xfId="0" applyNumberFormat="1" applyFont="1" applyFill="1" applyBorder="1" applyAlignment="1">
      <alignment horizontal="center"/>
    </xf>
    <xf numFmtId="17" fontId="6" fillId="3" borderId="116" xfId="0" applyNumberFormat="1" applyFont="1" applyFill="1" applyBorder="1" applyAlignment="1">
      <alignment horizontal="center"/>
    </xf>
    <xf numFmtId="17" fontId="6" fillId="3" borderId="220" xfId="0" applyNumberFormat="1" applyFont="1" applyFill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10" fillId="2" borderId="37" xfId="0" applyFont="1" applyFill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3" xfId="0" applyBorder="1"/>
    <xf numFmtId="165" fontId="0" fillId="0" borderId="60" xfId="7" applyNumberFormat="1" applyFont="1" applyBorder="1"/>
    <xf numFmtId="165" fontId="0" fillId="0" borderId="61" xfId="7" applyNumberFormat="1" applyFont="1" applyBorder="1"/>
    <xf numFmtId="165" fontId="0" fillId="0" borderId="65" xfId="7" applyNumberFormat="1" applyFont="1" applyBorder="1"/>
    <xf numFmtId="165" fontId="0" fillId="0" borderId="66" xfId="7" applyNumberFormat="1" applyFont="1" applyBorder="1"/>
    <xf numFmtId="44" fontId="0" fillId="0" borderId="65" xfId="7" applyFont="1" applyBorder="1"/>
    <xf numFmtId="44" fontId="0" fillId="0" borderId="66" xfId="7" applyFont="1" applyBorder="1"/>
    <xf numFmtId="0" fontId="0" fillId="0" borderId="67" xfId="0" applyBorder="1"/>
    <xf numFmtId="0" fontId="0" fillId="0" borderId="64" xfId="0" applyBorder="1"/>
    <xf numFmtId="0" fontId="0" fillId="0" borderId="134" xfId="0" applyBorder="1"/>
    <xf numFmtId="0" fontId="0" fillId="0" borderId="62" xfId="0" applyBorder="1"/>
    <xf numFmtId="0" fontId="0" fillId="0" borderId="0" xfId="0"/>
    <xf numFmtId="0" fontId="0" fillId="0" borderId="206" xfId="0" applyBorder="1"/>
    <xf numFmtId="44" fontId="0" fillId="0" borderId="62" xfId="7" applyFont="1" applyBorder="1"/>
    <xf numFmtId="44" fontId="0" fillId="0" borderId="64" xfId="7" applyFont="1" applyBorder="1"/>
    <xf numFmtId="44" fontId="0" fillId="0" borderId="67" xfId="7" applyFont="1" applyBorder="1"/>
    <xf numFmtId="165" fontId="0" fillId="0" borderId="205" xfId="7" applyNumberFormat="1" applyFont="1" applyBorder="1"/>
    <xf numFmtId="165" fontId="0" fillId="0" borderId="206" xfId="7" applyNumberFormat="1" applyFont="1" applyBorder="1"/>
    <xf numFmtId="165" fontId="0" fillId="0" borderId="210" xfId="7" applyNumberFormat="1" applyFont="1" applyBorder="1"/>
    <xf numFmtId="165" fontId="0" fillId="0" borderId="211" xfId="7" applyNumberFormat="1" applyFont="1" applyBorder="1"/>
    <xf numFmtId="44" fontId="0" fillId="0" borderId="211" xfId="7" applyFont="1" applyBorder="1"/>
    <xf numFmtId="0" fontId="0" fillId="0" borderId="211" xfId="0" applyBorder="1"/>
    <xf numFmtId="0" fontId="0" fillId="0" borderId="242" xfId="0" applyBorder="1"/>
    <xf numFmtId="0" fontId="0" fillId="0" borderId="243" xfId="0" applyBorder="1"/>
    <xf numFmtId="0" fontId="0" fillId="0" borderId="222" xfId="0" applyBorder="1"/>
    <xf numFmtId="44" fontId="0" fillId="0" borderId="242" xfId="7" applyFont="1" applyBorder="1"/>
    <xf numFmtId="44" fontId="0" fillId="0" borderId="243" xfId="7" applyFont="1" applyBorder="1"/>
    <xf numFmtId="44" fontId="0" fillId="0" borderId="227" xfId="7" applyFont="1" applyBorder="1"/>
    <xf numFmtId="0" fontId="0" fillId="0" borderId="227" xfId="0" applyBorder="1"/>
    <xf numFmtId="44" fontId="0" fillId="0" borderId="222" xfId="7" applyFont="1" applyBorder="1"/>
    <xf numFmtId="165" fontId="0" fillId="0" borderId="221" xfId="7" applyNumberFormat="1" applyFont="1" applyBorder="1"/>
    <xf numFmtId="165" fontId="0" fillId="0" borderId="222" xfId="7" applyNumberFormat="1" applyFont="1" applyBorder="1"/>
    <xf numFmtId="165" fontId="0" fillId="0" borderId="226" xfId="7" applyNumberFormat="1" applyFont="1" applyBorder="1"/>
    <xf numFmtId="165" fontId="0" fillId="0" borderId="227" xfId="7" applyNumberFormat="1" applyFont="1" applyBorder="1"/>
    <xf numFmtId="0" fontId="0" fillId="0" borderId="245" xfId="0" applyBorder="1"/>
    <xf numFmtId="44" fontId="0" fillId="0" borderId="244" xfId="7" applyFont="1" applyBorder="1"/>
    <xf numFmtId="0" fontId="0" fillId="0" borderId="244" xfId="0" applyBorder="1"/>
    <xf numFmtId="165" fontId="0" fillId="0" borderId="245" xfId="7" applyNumberFormat="1" applyFont="1" applyBorder="1"/>
    <xf numFmtId="44" fontId="0" fillId="0" borderId="245" xfId="7" applyFont="1" applyBorder="1"/>
    <xf numFmtId="165" fontId="0" fillId="0" borderId="244" xfId="7" applyNumberFormat="1" applyFont="1" applyBorder="1"/>
    <xf numFmtId="17" fontId="6" fillId="3" borderId="178" xfId="0" applyNumberFormat="1" applyFont="1" applyFill="1" applyBorder="1" applyAlignment="1">
      <alignment horizontal="center"/>
    </xf>
    <xf numFmtId="8" fontId="0" fillId="0" borderId="60" xfId="0" applyNumberFormat="1" applyBorder="1"/>
    <xf numFmtId="8" fontId="0" fillId="0" borderId="65" xfId="0" applyNumberFormat="1" applyBorder="1"/>
    <xf numFmtId="8" fontId="0" fillId="0" borderId="61" xfId="0" applyNumberFormat="1" applyBorder="1"/>
    <xf numFmtId="8" fontId="0" fillId="0" borderId="66" xfId="0" applyNumberFormat="1" applyBorder="1"/>
    <xf numFmtId="8" fontId="0" fillId="0" borderId="206" xfId="0" applyNumberFormat="1" applyBorder="1"/>
    <xf numFmtId="8" fontId="0" fillId="0" borderId="211" xfId="0" applyNumberFormat="1" applyBorder="1"/>
    <xf numFmtId="8" fontId="0" fillId="0" borderId="222" xfId="0" applyNumberFormat="1" applyBorder="1"/>
    <xf numFmtId="8" fontId="0" fillId="0" borderId="227" xfId="0" applyNumberFormat="1" applyBorder="1"/>
    <xf numFmtId="0" fontId="0" fillId="0" borderId="56" xfId="0" applyBorder="1"/>
    <xf numFmtId="0" fontId="0" fillId="0" borderId="223" xfId="0" applyBorder="1"/>
    <xf numFmtId="0" fontId="0" fillId="0" borderId="228" xfId="0" applyBorder="1"/>
    <xf numFmtId="0" fontId="0" fillId="0" borderId="125" xfId="0" applyBorder="1"/>
    <xf numFmtId="44" fontId="0" fillId="0" borderId="223" xfId="7" applyFont="1" applyBorder="1"/>
    <xf numFmtId="44" fontId="0" fillId="0" borderId="225" xfId="7" applyFont="1" applyBorder="1"/>
    <xf numFmtId="44" fontId="0" fillId="0" borderId="228" xfId="7" applyFont="1" applyBorder="1"/>
    <xf numFmtId="17" fontId="6" fillId="3" borderId="232" xfId="0" applyNumberFormat="1" applyFont="1" applyFill="1" applyBorder="1" applyAlignment="1">
      <alignment horizontal="center"/>
    </xf>
    <xf numFmtId="17" fontId="6" fillId="3" borderId="230" xfId="0" applyNumberFormat="1" applyFont="1" applyFill="1" applyBorder="1" applyAlignment="1">
      <alignment horizontal="center"/>
    </xf>
    <xf numFmtId="17" fontId="6" fillId="3" borderId="231" xfId="0" applyNumberFormat="1" applyFont="1" applyFill="1" applyBorder="1" applyAlignment="1">
      <alignment horizontal="center"/>
    </xf>
    <xf numFmtId="17" fontId="6" fillId="3" borderId="233" xfId="0" applyNumberFormat="1" applyFont="1" applyFill="1" applyBorder="1" applyAlignment="1">
      <alignment horizontal="center"/>
    </xf>
    <xf numFmtId="17" fontId="6" fillId="3" borderId="229" xfId="0" applyNumberFormat="1" applyFont="1" applyFill="1" applyBorder="1" applyAlignment="1">
      <alignment horizontal="center"/>
    </xf>
    <xf numFmtId="44" fontId="0" fillId="0" borderId="210" xfId="7" applyFont="1" applyBorder="1"/>
    <xf numFmtId="0" fontId="0" fillId="0" borderId="209" xfId="0" applyBorder="1"/>
    <xf numFmtId="44" fontId="0" fillId="0" borderId="212" xfId="7" applyFont="1" applyBorder="1"/>
    <xf numFmtId="0" fontId="0" fillId="0" borderId="217" xfId="0" applyBorder="1"/>
    <xf numFmtId="44" fontId="0" fillId="0" borderId="246" xfId="7" applyFont="1" applyBorder="1"/>
    <xf numFmtId="44" fontId="0" fillId="0" borderId="247" xfId="7" applyFont="1" applyBorder="1"/>
    <xf numFmtId="44" fontId="0" fillId="0" borderId="235" xfId="7" applyFont="1" applyBorder="1"/>
    <xf numFmtId="44" fontId="0" fillId="0" borderId="239" xfId="7" applyFont="1" applyBorder="1"/>
    <xf numFmtId="44" fontId="0" fillId="0" borderId="236" xfId="7" applyFont="1" applyBorder="1"/>
    <xf numFmtId="44" fontId="0" fillId="0" borderId="237" xfId="7" applyFont="1" applyBorder="1"/>
    <xf numFmtId="44" fontId="0" fillId="0" borderId="240" xfId="7" applyFont="1" applyBorder="1"/>
    <xf numFmtId="165" fontId="0" fillId="0" borderId="63" xfId="7" applyNumberFormat="1" applyFont="1" applyBorder="1"/>
    <xf numFmtId="165" fontId="0" fillId="0" borderId="0" xfId="7" applyNumberFormat="1" applyFont="1" applyBorder="1"/>
    <xf numFmtId="165" fontId="21" fillId="0" borderId="60" xfId="7" applyNumberFormat="1" applyFont="1" applyBorder="1"/>
    <xf numFmtId="165" fontId="21" fillId="0" borderId="61" xfId="7" applyNumberFormat="1" applyFont="1" applyBorder="1"/>
    <xf numFmtId="165" fontId="0" fillId="0" borderId="67" xfId="0" applyNumberFormat="1" applyBorder="1"/>
    <xf numFmtId="165" fontId="0" fillId="0" borderId="67" xfId="7" applyNumberFormat="1" applyFont="1" applyBorder="1"/>
    <xf numFmtId="165" fontId="21" fillId="0" borderId="62" xfId="7" applyNumberFormat="1" applyFont="1" applyBorder="1"/>
    <xf numFmtId="165" fontId="0" fillId="0" borderId="62" xfId="7" applyNumberFormat="1" applyFont="1" applyBorder="1"/>
    <xf numFmtId="165" fontId="0" fillId="0" borderId="64" xfId="7" applyNumberFormat="1" applyFont="1" applyBorder="1"/>
    <xf numFmtId="165" fontId="21" fillId="0" borderId="206" xfId="7" applyNumberFormat="1" applyFont="1" applyBorder="1"/>
    <xf numFmtId="165" fontId="21" fillId="0" borderId="205" xfId="7" applyNumberFormat="1" applyFont="1" applyBorder="1" applyAlignment="1">
      <alignment horizontal="center"/>
    </xf>
    <xf numFmtId="165" fontId="21" fillId="0" borderId="206" xfId="7" applyNumberFormat="1" applyFont="1" applyBorder="1" applyAlignment="1">
      <alignment horizontal="center"/>
    </xf>
    <xf numFmtId="165" fontId="21" fillId="0" borderId="210" xfId="7" applyNumberFormat="1" applyFont="1" applyBorder="1" applyAlignment="1">
      <alignment horizontal="center"/>
    </xf>
    <xf numFmtId="165" fontId="21" fillId="0" borderId="211" xfId="7" applyNumberFormat="1" applyFont="1" applyBorder="1" applyAlignment="1">
      <alignment horizontal="center"/>
    </xf>
    <xf numFmtId="165" fontId="21" fillId="0" borderId="242" xfId="7" applyNumberFormat="1" applyFont="1" applyBorder="1"/>
    <xf numFmtId="165" fontId="0" fillId="0" borderId="242" xfId="7" applyNumberFormat="1" applyFont="1" applyBorder="1"/>
    <xf numFmtId="165" fontId="21" fillId="0" borderId="235" xfId="7" applyNumberFormat="1" applyFont="1" applyBorder="1"/>
    <xf numFmtId="165" fontId="0" fillId="0" borderId="223" xfId="7" applyNumberFormat="1" applyFont="1" applyBorder="1"/>
    <xf numFmtId="165" fontId="0" fillId="0" borderId="225" xfId="7" applyNumberFormat="1" applyFont="1" applyBorder="1"/>
    <xf numFmtId="165" fontId="21" fillId="0" borderId="60" xfId="7" applyNumberFormat="1" applyFont="1" applyBorder="1" applyAlignment="1">
      <alignment horizontal="center"/>
    </xf>
    <xf numFmtId="165" fontId="21" fillId="0" borderId="61" xfId="7" applyNumberFormat="1" applyFont="1" applyBorder="1" applyAlignment="1">
      <alignment horizontal="center"/>
    </xf>
    <xf numFmtId="165" fontId="0" fillId="0" borderId="63" xfId="7" applyNumberFormat="1" applyFont="1" applyBorder="1" applyAlignment="1">
      <alignment horizontal="center"/>
    </xf>
    <xf numFmtId="165" fontId="0" fillId="0" borderId="0" xfId="7" applyNumberFormat="1" applyFont="1" applyBorder="1" applyAlignment="1">
      <alignment horizontal="center"/>
    </xf>
    <xf numFmtId="165" fontId="21" fillId="0" borderId="65" xfId="7" applyNumberFormat="1" applyFont="1" applyBorder="1" applyAlignment="1">
      <alignment horizontal="center"/>
    </xf>
    <xf numFmtId="165" fontId="21" fillId="0" borderId="66" xfId="7" applyNumberFormat="1" applyFont="1" applyBorder="1" applyAlignment="1">
      <alignment horizontal="center"/>
    </xf>
    <xf numFmtId="165" fontId="0" fillId="0" borderId="208" xfId="7" applyNumberFormat="1" applyFont="1" applyBorder="1" applyAlignment="1">
      <alignment horizontal="center"/>
    </xf>
    <xf numFmtId="165" fontId="0" fillId="0" borderId="228" xfId="7" applyNumberFormat="1" applyFont="1" applyBorder="1"/>
    <xf numFmtId="165" fontId="21" fillId="0" borderId="236" xfId="7" applyNumberFormat="1" applyFont="1" applyBorder="1"/>
    <xf numFmtId="165" fontId="0" fillId="0" borderId="216" xfId="7" applyNumberFormat="1" applyFont="1" applyBorder="1"/>
    <xf numFmtId="165" fontId="21" fillId="0" borderId="221" xfId="7" applyNumberFormat="1" applyFont="1" applyBorder="1" applyAlignment="1">
      <alignment horizontal="center"/>
    </xf>
    <xf numFmtId="165" fontId="21" fillId="0" borderId="222" xfId="7" applyNumberFormat="1" applyFont="1" applyBorder="1" applyAlignment="1">
      <alignment horizontal="center"/>
    </xf>
    <xf numFmtId="165" fontId="21" fillId="0" borderId="223" xfId="7" applyNumberFormat="1" applyFont="1" applyBorder="1" applyAlignment="1">
      <alignment horizontal="center"/>
    </xf>
    <xf numFmtId="165" fontId="0" fillId="0" borderId="224" xfId="7" applyNumberFormat="1" applyFont="1" applyBorder="1" applyAlignment="1">
      <alignment horizontal="center"/>
    </xf>
    <xf numFmtId="165" fontId="0" fillId="0" borderId="225" xfId="7" applyNumberFormat="1" applyFont="1" applyBorder="1" applyAlignment="1">
      <alignment horizontal="center"/>
    </xf>
    <xf numFmtId="165" fontId="21" fillId="0" borderId="226" xfId="7" applyNumberFormat="1" applyFont="1" applyBorder="1" applyAlignment="1">
      <alignment horizontal="center"/>
    </xf>
    <xf numFmtId="165" fontId="21" fillId="0" borderId="227" xfId="7" applyNumberFormat="1" applyFont="1" applyBorder="1" applyAlignment="1">
      <alignment horizontal="center"/>
    </xf>
    <xf numFmtId="165" fontId="21" fillId="0" borderId="228" xfId="7" applyNumberFormat="1" applyFont="1" applyBorder="1" applyAlignment="1">
      <alignment horizontal="center"/>
    </xf>
    <xf numFmtId="165" fontId="0" fillId="0" borderId="243" xfId="0" applyNumberFormat="1" applyBorder="1"/>
    <xf numFmtId="165" fontId="0" fillId="0" borderId="243" xfId="7" applyNumberFormat="1" applyFont="1" applyBorder="1"/>
    <xf numFmtId="44" fontId="0" fillId="0" borderId="235" xfId="0" applyNumberFormat="1" applyBorder="1"/>
    <xf numFmtId="0" fontId="0" fillId="0" borderId="235" xfId="0" applyBorder="1"/>
    <xf numFmtId="0" fontId="0" fillId="0" borderId="236" xfId="0" applyBorder="1"/>
    <xf numFmtId="44" fontId="0" fillId="0" borderId="239" xfId="0" applyNumberFormat="1" applyBorder="1"/>
    <xf numFmtId="0" fontId="0" fillId="0" borderId="239" xfId="0" applyBorder="1"/>
    <xf numFmtId="0" fontId="0" fillId="0" borderId="240" xfId="0" applyBorder="1"/>
    <xf numFmtId="44" fontId="0" fillId="0" borderId="222" xfId="0" applyNumberFormat="1" applyBorder="1"/>
    <xf numFmtId="44" fontId="21" fillId="0" borderId="227" xfId="0" applyNumberFormat="1" applyFont="1" applyBorder="1"/>
    <xf numFmtId="0" fontId="21" fillId="0" borderId="227" xfId="0" applyFont="1" applyBorder="1"/>
    <xf numFmtId="0" fontId="21" fillId="0" borderId="228" xfId="0" applyFont="1" applyBorder="1"/>
    <xf numFmtId="44" fontId="0" fillId="0" borderId="0" xfId="0" applyNumberFormat="1" applyBorder="1"/>
    <xf numFmtId="0" fontId="0" fillId="0" borderId="225" xfId="0" applyBorder="1"/>
    <xf numFmtId="44" fontId="0" fillId="0" borderId="227" xfId="0" applyNumberFormat="1" applyBorder="1"/>
    <xf numFmtId="44" fontId="0" fillId="0" borderId="234" xfId="0" applyNumberFormat="1" applyBorder="1"/>
    <xf numFmtId="44" fontId="0" fillId="0" borderId="238" xfId="0" applyNumberFormat="1" applyBorder="1"/>
    <xf numFmtId="44" fontId="21" fillId="0" borderId="211" xfId="0" applyNumberFormat="1" applyFont="1" applyBorder="1"/>
    <xf numFmtId="0" fontId="21" fillId="0" borderId="211" xfId="0" applyFont="1" applyBorder="1"/>
    <xf numFmtId="0" fontId="21" fillId="0" borderId="243" xfId="0" applyFont="1" applyBorder="1"/>
    <xf numFmtId="44" fontId="0" fillId="0" borderId="206" xfId="0" applyNumberFormat="1" applyBorder="1"/>
    <xf numFmtId="44" fontId="0" fillId="0" borderId="211" xfId="0" applyNumberFormat="1" applyBorder="1"/>
    <xf numFmtId="44" fontId="0" fillId="0" borderId="221" xfId="0" applyNumberFormat="1" applyBorder="1"/>
    <xf numFmtId="44" fontId="0" fillId="0" borderId="226" xfId="0" applyNumberFormat="1" applyBorder="1"/>
    <xf numFmtId="44" fontId="0" fillId="0" borderId="61" xfId="0" applyNumberFormat="1" applyBorder="1"/>
    <xf numFmtId="44" fontId="21" fillId="0" borderId="66" xfId="0" applyNumberFormat="1" applyFont="1" applyBorder="1"/>
    <xf numFmtId="0" fontId="21" fillId="0" borderId="66" xfId="0" applyFont="1" applyBorder="1"/>
    <xf numFmtId="0" fontId="21" fillId="0" borderId="67" xfId="0" applyFont="1" applyBorder="1"/>
    <xf numFmtId="44" fontId="0" fillId="0" borderId="241" xfId="0" applyNumberFormat="1" applyBorder="1"/>
    <xf numFmtId="44" fontId="0" fillId="0" borderId="55" xfId="0" applyNumberFormat="1" applyBorder="1"/>
    <xf numFmtId="44" fontId="0" fillId="0" borderId="218" xfId="0" applyNumberFormat="1" applyBorder="1"/>
    <xf numFmtId="44" fontId="0" fillId="0" borderId="210" xfId="0" applyNumberFormat="1" applyBorder="1"/>
    <xf numFmtId="44" fontId="0" fillId="0" borderId="60" xfId="0" applyNumberFormat="1" applyBorder="1"/>
    <xf numFmtId="44" fontId="21" fillId="0" borderId="65" xfId="0" applyNumberFormat="1" applyFont="1" applyBorder="1"/>
    <xf numFmtId="44" fontId="0" fillId="0" borderId="205" xfId="0" applyNumberFormat="1" applyBorder="1"/>
    <xf numFmtId="44" fontId="0" fillId="0" borderId="63" xfId="0" applyNumberFormat="1" applyBorder="1"/>
    <xf numFmtId="44" fontId="0" fillId="0" borderId="65" xfId="0" applyNumberFormat="1" applyBorder="1"/>
    <xf numFmtId="44" fontId="0" fillId="9" borderId="29" xfId="7" applyFont="1" applyFill="1" applyBorder="1"/>
    <xf numFmtId="44" fontId="0" fillId="9" borderId="34" xfId="7" applyFont="1" applyFill="1" applyBorder="1"/>
    <xf numFmtId="0" fontId="0" fillId="9" borderId="79" xfId="0" applyFill="1" applyBorder="1"/>
  </cellXfs>
  <cellStyles count="91">
    <cellStyle name="Comma" xfId="8" builtinId="3"/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Monétaire perso" xfId="80"/>
    <cellStyle name="Normal" xfId="0" builtinId="0"/>
    <cellStyle name="Percent" xfId="9" builtinId="5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7" tint="-0.499984740745262"/>
      </font>
      <fill>
        <patternFill patternType="solid">
          <fgColor indexed="64"/>
          <bgColor theme="7" tint="0.599993896298104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 val="none"/>
        <color theme="5" tint="-0.249977111117893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>
          <bgColor rgb="FFFFC7CE"/>
        </patternFill>
      </fill>
    </dxf>
    <dxf>
      <font>
        <b/>
        <i/>
        <color rgb="FF006100"/>
      </font>
      <fill>
        <patternFill>
          <bgColor rgb="FFC6EFCE"/>
        </patternFill>
      </fill>
    </dxf>
    <dxf>
      <font>
        <b/>
        <i/>
        <color theme="7" tint="-0.499984740745262"/>
      </font>
      <fill>
        <patternFill patternType="solid">
          <fgColor indexed="64"/>
          <bgColor theme="7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>
          <bgColor rgb="FFFFC7CE"/>
        </patternFill>
      </fill>
    </dxf>
    <dxf>
      <font>
        <b/>
        <i/>
        <color rgb="FF006100"/>
      </font>
      <fill>
        <patternFill>
          <bgColor rgb="FFC6EFCE"/>
        </patternFill>
      </fill>
    </dxf>
    <dxf>
      <font>
        <b/>
        <i/>
        <color rgb="FF006100"/>
      </font>
      <fill>
        <patternFill>
          <bgColor rgb="FFC6EFCE"/>
        </patternFill>
      </fill>
    </dxf>
    <dxf>
      <font>
        <b/>
        <i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Evolution de la masse salariale</c:v>
          </c:tx>
          <c:marker>
            <c:symbol val="none"/>
          </c:marker>
          <c:cat>
            <c:multiLvlStrRef>
              <c:f>'Masse-salariale'!$B$1:$AK$3</c:f>
              <c:multiLvlStrCache>
                <c:ptCount val="36"/>
                <c:lvl>
                  <c:pt idx="0">
                    <c:v>juil-13</c:v>
                  </c:pt>
                  <c:pt idx="1">
                    <c:v>août-13</c:v>
                  </c:pt>
                  <c:pt idx="2">
                    <c:v>sept-13</c:v>
                  </c:pt>
                  <c:pt idx="3">
                    <c:v>oct-13</c:v>
                  </c:pt>
                  <c:pt idx="4">
                    <c:v>nov-13</c:v>
                  </c:pt>
                  <c:pt idx="5">
                    <c:v>déc-13</c:v>
                  </c:pt>
                  <c:pt idx="6">
                    <c:v>janv-14</c:v>
                  </c:pt>
                  <c:pt idx="7">
                    <c:v>févr-14</c:v>
                  </c:pt>
                  <c:pt idx="8">
                    <c:v>mars-14</c:v>
                  </c:pt>
                  <c:pt idx="9">
                    <c:v>avr-14</c:v>
                  </c:pt>
                  <c:pt idx="10">
                    <c:v>mai-14</c:v>
                  </c:pt>
                  <c:pt idx="11">
                    <c:v>juin-14</c:v>
                  </c:pt>
                  <c:pt idx="12">
                    <c:v>juil-14</c:v>
                  </c:pt>
                  <c:pt idx="13">
                    <c:v>août-14</c:v>
                  </c:pt>
                  <c:pt idx="14">
                    <c:v>sept-14</c:v>
                  </c:pt>
                  <c:pt idx="15">
                    <c:v>oct-14</c:v>
                  </c:pt>
                  <c:pt idx="16">
                    <c:v>nov-14</c:v>
                  </c:pt>
                  <c:pt idx="17">
                    <c:v>déc-14</c:v>
                  </c:pt>
                  <c:pt idx="18">
                    <c:v>janv-15</c:v>
                  </c:pt>
                  <c:pt idx="19">
                    <c:v>févr-15</c:v>
                  </c:pt>
                  <c:pt idx="20">
                    <c:v>mars-15</c:v>
                  </c:pt>
                  <c:pt idx="21">
                    <c:v>avr-15</c:v>
                  </c:pt>
                  <c:pt idx="22">
                    <c:v>mai-15</c:v>
                  </c:pt>
                  <c:pt idx="23">
                    <c:v>juin-15</c:v>
                  </c:pt>
                  <c:pt idx="24">
                    <c:v>juil-15</c:v>
                  </c:pt>
                  <c:pt idx="25">
                    <c:v>août-15</c:v>
                  </c:pt>
                  <c:pt idx="26">
                    <c:v>sept-15</c:v>
                  </c:pt>
                  <c:pt idx="27">
                    <c:v>oct-15</c:v>
                  </c:pt>
                  <c:pt idx="28">
                    <c:v>nov-15</c:v>
                  </c:pt>
                  <c:pt idx="29">
                    <c:v>déc-15</c:v>
                  </c:pt>
                  <c:pt idx="30">
                    <c:v>janv-16</c:v>
                  </c:pt>
                  <c:pt idx="31">
                    <c:v>févr-16</c:v>
                  </c:pt>
                  <c:pt idx="32">
                    <c:v>mars-16</c:v>
                  </c:pt>
                  <c:pt idx="33">
                    <c:v>avr-16</c:v>
                  </c:pt>
                  <c:pt idx="34">
                    <c:v>mai-16</c:v>
                  </c:pt>
                  <c:pt idx="35">
                    <c:v>juin-16</c:v>
                  </c:pt>
                </c:lvl>
                <c:lvl>
                  <c:pt idx="0">
                    <c:v>T1.1</c:v>
                  </c:pt>
                  <c:pt idx="3">
                    <c:v>T1.2</c:v>
                  </c:pt>
                  <c:pt idx="6">
                    <c:v>T1.3</c:v>
                  </c:pt>
                  <c:pt idx="9">
                    <c:v>T1.4</c:v>
                  </c:pt>
                  <c:pt idx="12">
                    <c:v>T2.1</c:v>
                  </c:pt>
                  <c:pt idx="15">
                    <c:v>T2.2</c:v>
                  </c:pt>
                  <c:pt idx="18">
                    <c:v>T2.3</c:v>
                  </c:pt>
                  <c:pt idx="21">
                    <c:v>T2.4</c:v>
                  </c:pt>
                  <c:pt idx="24">
                    <c:v>T3.1</c:v>
                  </c:pt>
                  <c:pt idx="27">
                    <c:v>T3.2</c:v>
                  </c:pt>
                  <c:pt idx="30">
                    <c:v>T3.3</c:v>
                  </c:pt>
                  <c:pt idx="33">
                    <c:v>T3.4</c:v>
                  </c:pt>
                </c:lvl>
                <c:lvl>
                  <c:pt idx="0">
                    <c:v>ANNÉE 1</c:v>
                  </c:pt>
                  <c:pt idx="12">
                    <c:v>ANNÉE 2</c:v>
                  </c:pt>
                  <c:pt idx="24">
                    <c:v>ANNÉE 3</c:v>
                  </c:pt>
                </c:lvl>
              </c:multiLvlStrCache>
            </c:multiLvlStrRef>
          </c:cat>
          <c:val>
            <c:numRef>
              <c:f>'Masse-salariale'!$B$11:$AK$11</c:f>
              <c:numCache>
                <c:formatCode>General</c:formatCode>
                <c:ptCount val="36"/>
                <c:pt idx="0">
                  <c:v>3.0</c:v>
                </c:pt>
                <c:pt idx="1">
                  <c:v>3.0</c:v>
                </c:pt>
                <c:pt idx="2">
                  <c:v>3.0</c:v>
                </c:pt>
                <c:pt idx="3">
                  <c:v>3.0</c:v>
                </c:pt>
                <c:pt idx="4">
                  <c:v>3.0</c:v>
                </c:pt>
                <c:pt idx="5">
                  <c:v>4.0</c:v>
                </c:pt>
                <c:pt idx="6">
                  <c:v>4.0</c:v>
                </c:pt>
                <c:pt idx="7">
                  <c:v>4.0</c:v>
                </c:pt>
                <c:pt idx="8">
                  <c:v>4.0</c:v>
                </c:pt>
                <c:pt idx="9">
                  <c:v>4.0</c:v>
                </c:pt>
                <c:pt idx="10">
                  <c:v>5.0</c:v>
                </c:pt>
                <c:pt idx="11">
                  <c:v>5.0</c:v>
                </c:pt>
                <c:pt idx="12">
                  <c:v>5.0</c:v>
                </c:pt>
                <c:pt idx="13">
                  <c:v>5.0</c:v>
                </c:pt>
                <c:pt idx="14">
                  <c:v>5.0</c:v>
                </c:pt>
                <c:pt idx="15">
                  <c:v>5.0</c:v>
                </c:pt>
                <c:pt idx="16">
                  <c:v>5.0</c:v>
                </c:pt>
                <c:pt idx="17">
                  <c:v>5.0</c:v>
                </c:pt>
                <c:pt idx="18">
                  <c:v>5.0</c:v>
                </c:pt>
                <c:pt idx="19">
                  <c:v>7.0</c:v>
                </c:pt>
                <c:pt idx="20">
                  <c:v>7.0</c:v>
                </c:pt>
                <c:pt idx="21">
                  <c:v>7.0</c:v>
                </c:pt>
                <c:pt idx="22">
                  <c:v>7.0</c:v>
                </c:pt>
                <c:pt idx="23">
                  <c:v>7.0</c:v>
                </c:pt>
                <c:pt idx="24">
                  <c:v>7.0</c:v>
                </c:pt>
                <c:pt idx="25">
                  <c:v>7.0</c:v>
                </c:pt>
                <c:pt idx="26">
                  <c:v>7.0</c:v>
                </c:pt>
                <c:pt idx="27">
                  <c:v>7.0</c:v>
                </c:pt>
                <c:pt idx="28">
                  <c:v>7.0</c:v>
                </c:pt>
                <c:pt idx="29">
                  <c:v>7.0</c:v>
                </c:pt>
                <c:pt idx="30">
                  <c:v>7.0</c:v>
                </c:pt>
                <c:pt idx="31">
                  <c:v>7.0</c:v>
                </c:pt>
                <c:pt idx="32">
                  <c:v>7.0</c:v>
                </c:pt>
                <c:pt idx="33">
                  <c:v>7.0</c:v>
                </c:pt>
                <c:pt idx="34">
                  <c:v>7.0</c:v>
                </c:pt>
                <c:pt idx="35">
                  <c:v>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127656"/>
        <c:axId val="-2099178856"/>
      </c:lineChart>
      <c:catAx>
        <c:axId val="-209912765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9178856"/>
        <c:crosses val="autoZero"/>
        <c:auto val="1"/>
        <c:lblAlgn val="ctr"/>
        <c:lblOffset val="100"/>
        <c:noMultiLvlLbl val="0"/>
      </c:catAx>
      <c:valAx>
        <c:axId val="-2099178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9127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'Comptes de resultats'!$A$6</c:f>
              <c:strCache>
                <c:ptCount val="1"/>
                <c:pt idx="0">
                  <c:v>Chiffre d'affaire</c:v>
                </c:pt>
              </c:strCache>
            </c:strRef>
          </c:tx>
          <c:marker>
            <c:symbol val="none"/>
          </c:marker>
          <c:cat>
            <c:multiLvlStrRef>
              <c:f>'Comptes de resultats'!$B$1:$AK$3</c:f>
              <c:multiLvlStrCache>
                <c:ptCount val="36"/>
                <c:lvl>
                  <c:pt idx="0">
                    <c:v>juil-13</c:v>
                  </c:pt>
                  <c:pt idx="1">
                    <c:v>août-13</c:v>
                  </c:pt>
                  <c:pt idx="2">
                    <c:v>sept-13</c:v>
                  </c:pt>
                  <c:pt idx="3">
                    <c:v>oct-13</c:v>
                  </c:pt>
                  <c:pt idx="4">
                    <c:v>nov-13</c:v>
                  </c:pt>
                  <c:pt idx="5">
                    <c:v>déc-13</c:v>
                  </c:pt>
                  <c:pt idx="6">
                    <c:v>janv-14</c:v>
                  </c:pt>
                  <c:pt idx="7">
                    <c:v>févr-14</c:v>
                  </c:pt>
                  <c:pt idx="8">
                    <c:v>mars-14</c:v>
                  </c:pt>
                  <c:pt idx="9">
                    <c:v>avr-14</c:v>
                  </c:pt>
                  <c:pt idx="10">
                    <c:v>mai-14</c:v>
                  </c:pt>
                  <c:pt idx="11">
                    <c:v>juin-14</c:v>
                  </c:pt>
                  <c:pt idx="12">
                    <c:v>juil-14</c:v>
                  </c:pt>
                  <c:pt idx="13">
                    <c:v>août-14</c:v>
                  </c:pt>
                  <c:pt idx="14">
                    <c:v>sept-14</c:v>
                  </c:pt>
                  <c:pt idx="15">
                    <c:v>oct-14</c:v>
                  </c:pt>
                  <c:pt idx="16">
                    <c:v>nov-14</c:v>
                  </c:pt>
                  <c:pt idx="17">
                    <c:v>déc-14</c:v>
                  </c:pt>
                  <c:pt idx="18">
                    <c:v>janv-15</c:v>
                  </c:pt>
                  <c:pt idx="19">
                    <c:v>févr-15</c:v>
                  </c:pt>
                  <c:pt idx="20">
                    <c:v>mars-15</c:v>
                  </c:pt>
                  <c:pt idx="21">
                    <c:v>avr-15</c:v>
                  </c:pt>
                  <c:pt idx="22">
                    <c:v>mai-15</c:v>
                  </c:pt>
                  <c:pt idx="23">
                    <c:v>juin-15</c:v>
                  </c:pt>
                  <c:pt idx="24">
                    <c:v>juil-15</c:v>
                  </c:pt>
                  <c:pt idx="25">
                    <c:v>août-15</c:v>
                  </c:pt>
                  <c:pt idx="26">
                    <c:v>sept-15</c:v>
                  </c:pt>
                  <c:pt idx="27">
                    <c:v>oct-15</c:v>
                  </c:pt>
                  <c:pt idx="28">
                    <c:v>nov-15</c:v>
                  </c:pt>
                  <c:pt idx="29">
                    <c:v>déc-15</c:v>
                  </c:pt>
                  <c:pt idx="30">
                    <c:v>janv-16</c:v>
                  </c:pt>
                  <c:pt idx="31">
                    <c:v>févr-16</c:v>
                  </c:pt>
                  <c:pt idx="32">
                    <c:v>mars-16</c:v>
                  </c:pt>
                  <c:pt idx="33">
                    <c:v>avr-16</c:v>
                  </c:pt>
                  <c:pt idx="34">
                    <c:v>mai-16</c:v>
                  </c:pt>
                  <c:pt idx="35">
                    <c:v>juin-16</c:v>
                  </c:pt>
                </c:lvl>
                <c:lvl>
                  <c:pt idx="0">
                    <c:v>T1.1</c:v>
                  </c:pt>
                  <c:pt idx="3">
                    <c:v>T1.2</c:v>
                  </c:pt>
                  <c:pt idx="6">
                    <c:v>T1.3</c:v>
                  </c:pt>
                  <c:pt idx="9">
                    <c:v>T1.4</c:v>
                  </c:pt>
                  <c:pt idx="12">
                    <c:v>T2.1</c:v>
                  </c:pt>
                  <c:pt idx="15">
                    <c:v>T2.2</c:v>
                  </c:pt>
                  <c:pt idx="18">
                    <c:v>T2.3</c:v>
                  </c:pt>
                  <c:pt idx="21">
                    <c:v>T2.4</c:v>
                  </c:pt>
                  <c:pt idx="24">
                    <c:v>T3.1</c:v>
                  </c:pt>
                  <c:pt idx="27">
                    <c:v>T3.2</c:v>
                  </c:pt>
                  <c:pt idx="30">
                    <c:v>T3.3</c:v>
                  </c:pt>
                  <c:pt idx="33">
                    <c:v>T3.4</c:v>
                  </c:pt>
                </c:lvl>
                <c:lvl>
                  <c:pt idx="0">
                    <c:v>ANNÉE 1</c:v>
                  </c:pt>
                  <c:pt idx="12">
                    <c:v>ANNÉE 2</c:v>
                  </c:pt>
                  <c:pt idx="24">
                    <c:v>ANNÉE 3</c:v>
                  </c:pt>
                </c:lvl>
              </c:multiLvlStrCache>
            </c:multiLvlStrRef>
          </c:cat>
          <c:val>
            <c:numRef>
              <c:f>'Comptes de resultats'!$B$6:$AK$6</c:f>
              <c:numCache>
                <c:formatCode>#\ ##0.00\ "€"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15975.0</c:v>
                </c:pt>
                <c:pt idx="6">
                  <c:v>17111.0</c:v>
                </c:pt>
                <c:pt idx="7">
                  <c:v>18318.0</c:v>
                </c:pt>
                <c:pt idx="8">
                  <c:v>19596.0</c:v>
                </c:pt>
                <c:pt idx="9">
                  <c:v>20945.0</c:v>
                </c:pt>
                <c:pt idx="10">
                  <c:v>22436.0</c:v>
                </c:pt>
                <c:pt idx="11">
                  <c:v>29398.0</c:v>
                </c:pt>
                <c:pt idx="12">
                  <c:v>31415.0</c:v>
                </c:pt>
                <c:pt idx="13">
                  <c:v>33669.0</c:v>
                </c:pt>
                <c:pt idx="14">
                  <c:v>36018.0</c:v>
                </c:pt>
                <c:pt idx="15">
                  <c:v>38533.0</c:v>
                </c:pt>
                <c:pt idx="16">
                  <c:v>41238.0</c:v>
                </c:pt>
                <c:pt idx="17">
                  <c:v>44109.0</c:v>
                </c:pt>
                <c:pt idx="18">
                  <c:v>47170.0</c:v>
                </c:pt>
                <c:pt idx="19">
                  <c:v>50468.0</c:v>
                </c:pt>
                <c:pt idx="20">
                  <c:v>54027.0</c:v>
                </c:pt>
                <c:pt idx="21">
                  <c:v>57847.0</c:v>
                </c:pt>
                <c:pt idx="22">
                  <c:v>61857.0</c:v>
                </c:pt>
                <c:pt idx="23">
                  <c:v>66199.0</c:v>
                </c:pt>
                <c:pt idx="24">
                  <c:v>70826.0</c:v>
                </c:pt>
                <c:pt idx="25">
                  <c:v>75785.0</c:v>
                </c:pt>
                <c:pt idx="26">
                  <c:v>81076.0</c:v>
                </c:pt>
                <c:pt idx="27">
                  <c:v>86747.0</c:v>
                </c:pt>
                <c:pt idx="28">
                  <c:v>92821.0</c:v>
                </c:pt>
                <c:pt idx="29">
                  <c:v>99346.0</c:v>
                </c:pt>
                <c:pt idx="30">
                  <c:v>106298.0</c:v>
                </c:pt>
                <c:pt idx="31">
                  <c:v>113701.0</c:v>
                </c:pt>
                <c:pt idx="32">
                  <c:v>121697.0</c:v>
                </c:pt>
                <c:pt idx="33">
                  <c:v>130239.0</c:v>
                </c:pt>
                <c:pt idx="34">
                  <c:v>139303.0</c:v>
                </c:pt>
                <c:pt idx="35">
                  <c:v>149031.0</c:v>
                </c:pt>
              </c:numCache>
            </c:numRef>
          </c:val>
          <c:smooth val="0"/>
        </c:ser>
        <c:ser>
          <c:idx val="5"/>
          <c:order val="1"/>
          <c:tx>
            <c:v>Dépenses</c:v>
          </c:tx>
          <c:marker>
            <c:symbol val="none"/>
          </c:marker>
          <c:cat>
            <c:multiLvlStrRef>
              <c:f>'Comptes de resultats'!$B$1:$AK$3</c:f>
              <c:multiLvlStrCache>
                <c:ptCount val="36"/>
                <c:lvl>
                  <c:pt idx="0">
                    <c:v>juil-13</c:v>
                  </c:pt>
                  <c:pt idx="1">
                    <c:v>août-13</c:v>
                  </c:pt>
                  <c:pt idx="2">
                    <c:v>sept-13</c:v>
                  </c:pt>
                  <c:pt idx="3">
                    <c:v>oct-13</c:v>
                  </c:pt>
                  <c:pt idx="4">
                    <c:v>nov-13</c:v>
                  </c:pt>
                  <c:pt idx="5">
                    <c:v>déc-13</c:v>
                  </c:pt>
                  <c:pt idx="6">
                    <c:v>janv-14</c:v>
                  </c:pt>
                  <c:pt idx="7">
                    <c:v>févr-14</c:v>
                  </c:pt>
                  <c:pt idx="8">
                    <c:v>mars-14</c:v>
                  </c:pt>
                  <c:pt idx="9">
                    <c:v>avr-14</c:v>
                  </c:pt>
                  <c:pt idx="10">
                    <c:v>mai-14</c:v>
                  </c:pt>
                  <c:pt idx="11">
                    <c:v>juin-14</c:v>
                  </c:pt>
                  <c:pt idx="12">
                    <c:v>juil-14</c:v>
                  </c:pt>
                  <c:pt idx="13">
                    <c:v>août-14</c:v>
                  </c:pt>
                  <c:pt idx="14">
                    <c:v>sept-14</c:v>
                  </c:pt>
                  <c:pt idx="15">
                    <c:v>oct-14</c:v>
                  </c:pt>
                  <c:pt idx="16">
                    <c:v>nov-14</c:v>
                  </c:pt>
                  <c:pt idx="17">
                    <c:v>déc-14</c:v>
                  </c:pt>
                  <c:pt idx="18">
                    <c:v>janv-15</c:v>
                  </c:pt>
                  <c:pt idx="19">
                    <c:v>févr-15</c:v>
                  </c:pt>
                  <c:pt idx="20">
                    <c:v>mars-15</c:v>
                  </c:pt>
                  <c:pt idx="21">
                    <c:v>avr-15</c:v>
                  </c:pt>
                  <c:pt idx="22">
                    <c:v>mai-15</c:v>
                  </c:pt>
                  <c:pt idx="23">
                    <c:v>juin-15</c:v>
                  </c:pt>
                  <c:pt idx="24">
                    <c:v>juil-15</c:v>
                  </c:pt>
                  <c:pt idx="25">
                    <c:v>août-15</c:v>
                  </c:pt>
                  <c:pt idx="26">
                    <c:v>sept-15</c:v>
                  </c:pt>
                  <c:pt idx="27">
                    <c:v>oct-15</c:v>
                  </c:pt>
                  <c:pt idx="28">
                    <c:v>nov-15</c:v>
                  </c:pt>
                  <c:pt idx="29">
                    <c:v>déc-15</c:v>
                  </c:pt>
                  <c:pt idx="30">
                    <c:v>janv-16</c:v>
                  </c:pt>
                  <c:pt idx="31">
                    <c:v>févr-16</c:v>
                  </c:pt>
                  <c:pt idx="32">
                    <c:v>mars-16</c:v>
                  </c:pt>
                  <c:pt idx="33">
                    <c:v>avr-16</c:v>
                  </c:pt>
                  <c:pt idx="34">
                    <c:v>mai-16</c:v>
                  </c:pt>
                  <c:pt idx="35">
                    <c:v>juin-16</c:v>
                  </c:pt>
                </c:lvl>
                <c:lvl>
                  <c:pt idx="0">
                    <c:v>T1.1</c:v>
                  </c:pt>
                  <c:pt idx="3">
                    <c:v>T1.2</c:v>
                  </c:pt>
                  <c:pt idx="6">
                    <c:v>T1.3</c:v>
                  </c:pt>
                  <c:pt idx="9">
                    <c:v>T1.4</c:v>
                  </c:pt>
                  <c:pt idx="12">
                    <c:v>T2.1</c:v>
                  </c:pt>
                  <c:pt idx="15">
                    <c:v>T2.2</c:v>
                  </c:pt>
                  <c:pt idx="18">
                    <c:v>T2.3</c:v>
                  </c:pt>
                  <c:pt idx="21">
                    <c:v>T2.4</c:v>
                  </c:pt>
                  <c:pt idx="24">
                    <c:v>T3.1</c:v>
                  </c:pt>
                  <c:pt idx="27">
                    <c:v>T3.2</c:v>
                  </c:pt>
                  <c:pt idx="30">
                    <c:v>T3.3</c:v>
                  </c:pt>
                  <c:pt idx="33">
                    <c:v>T3.4</c:v>
                  </c:pt>
                </c:lvl>
                <c:lvl>
                  <c:pt idx="0">
                    <c:v>ANNÉE 1</c:v>
                  </c:pt>
                  <c:pt idx="12">
                    <c:v>ANNÉE 2</c:v>
                  </c:pt>
                  <c:pt idx="24">
                    <c:v>ANNÉE 3</c:v>
                  </c:pt>
                </c:lvl>
              </c:multiLvlStrCache>
            </c:multiLvlStrRef>
          </c:cat>
          <c:val>
            <c:numRef>
              <c:f>'Comptes de resultats'!$B$9:$AK$9</c:f>
              <c:numCache>
                <c:formatCode>#\ ##0.00\ "€"</c:formatCode>
                <c:ptCount val="36"/>
                <c:pt idx="0">
                  <c:v>16449.75</c:v>
                </c:pt>
                <c:pt idx="1">
                  <c:v>10375.75</c:v>
                </c:pt>
                <c:pt idx="2">
                  <c:v>10990.24</c:v>
                </c:pt>
                <c:pt idx="3">
                  <c:v>17690.24</c:v>
                </c:pt>
                <c:pt idx="4">
                  <c:v>17690.24</c:v>
                </c:pt>
                <c:pt idx="5">
                  <c:v>21931.49</c:v>
                </c:pt>
                <c:pt idx="6">
                  <c:v>21931.49</c:v>
                </c:pt>
                <c:pt idx="7">
                  <c:v>21931.49</c:v>
                </c:pt>
                <c:pt idx="8">
                  <c:v>21931.49</c:v>
                </c:pt>
                <c:pt idx="9">
                  <c:v>21931.49</c:v>
                </c:pt>
                <c:pt idx="10">
                  <c:v>25878.74</c:v>
                </c:pt>
                <c:pt idx="11">
                  <c:v>25878.74</c:v>
                </c:pt>
                <c:pt idx="12">
                  <c:v>30152.79</c:v>
                </c:pt>
                <c:pt idx="13">
                  <c:v>29411.57</c:v>
                </c:pt>
                <c:pt idx="14">
                  <c:v>29576.0</c:v>
                </c:pt>
                <c:pt idx="15">
                  <c:v>29752.05</c:v>
                </c:pt>
                <c:pt idx="16">
                  <c:v>29941.4</c:v>
                </c:pt>
                <c:pt idx="17">
                  <c:v>36842.37</c:v>
                </c:pt>
                <c:pt idx="18">
                  <c:v>37056.64</c:v>
                </c:pt>
                <c:pt idx="19">
                  <c:v>38420.0</c:v>
                </c:pt>
                <c:pt idx="20">
                  <c:v>38669.13</c:v>
                </c:pt>
                <c:pt idx="21">
                  <c:v>38936.53</c:v>
                </c:pt>
                <c:pt idx="22">
                  <c:v>39217.23</c:v>
                </c:pt>
                <c:pt idx="23">
                  <c:v>39521.17</c:v>
                </c:pt>
                <c:pt idx="24">
                  <c:v>48914.06</c:v>
                </c:pt>
                <c:pt idx="25">
                  <c:v>55418.19</c:v>
                </c:pt>
                <c:pt idx="26">
                  <c:v>55788.56</c:v>
                </c:pt>
                <c:pt idx="27">
                  <c:v>56185.53</c:v>
                </c:pt>
                <c:pt idx="28">
                  <c:v>56950.69</c:v>
                </c:pt>
                <c:pt idx="29">
                  <c:v>57407.44</c:v>
                </c:pt>
                <c:pt idx="30">
                  <c:v>57894.08</c:v>
                </c:pt>
                <c:pt idx="31">
                  <c:v>58412.29</c:v>
                </c:pt>
                <c:pt idx="32">
                  <c:v>58972.01</c:v>
                </c:pt>
                <c:pt idx="33">
                  <c:v>59569.95</c:v>
                </c:pt>
                <c:pt idx="34">
                  <c:v>60204.43</c:v>
                </c:pt>
                <c:pt idx="35">
                  <c:v>60885.39</c:v>
                </c:pt>
              </c:numCache>
            </c:numRef>
          </c:val>
          <c:smooth val="0"/>
        </c:ser>
        <c:ser>
          <c:idx val="0"/>
          <c:order val="2"/>
          <c:tx>
            <c:v>Bénéfices</c:v>
          </c:tx>
          <c:marker>
            <c:symbol val="none"/>
          </c:marker>
          <c:val>
            <c:numRef>
              <c:f>'Comptes de resultats'!$B$13:$AK$13</c:f>
              <c:numCache>
                <c:formatCode>#\ ##0.00\ "€"</c:formatCode>
                <c:ptCount val="36"/>
                <c:pt idx="0">
                  <c:v>-16312.0</c:v>
                </c:pt>
                <c:pt idx="1">
                  <c:v>-10375.75</c:v>
                </c:pt>
                <c:pt idx="2">
                  <c:v>-10990.24</c:v>
                </c:pt>
                <c:pt idx="3">
                  <c:v>-17690.24</c:v>
                </c:pt>
                <c:pt idx="4">
                  <c:v>-17690.24</c:v>
                </c:pt>
                <c:pt idx="5">
                  <c:v>-5956.489999999998</c:v>
                </c:pt>
                <c:pt idx="6">
                  <c:v>-4820.489999999998</c:v>
                </c:pt>
                <c:pt idx="7">
                  <c:v>-3613.489999999998</c:v>
                </c:pt>
                <c:pt idx="8">
                  <c:v>-2335.489999999998</c:v>
                </c:pt>
                <c:pt idx="9">
                  <c:v>-986.489999999998</c:v>
                </c:pt>
                <c:pt idx="10">
                  <c:v>-3442.739999999998</c:v>
                </c:pt>
                <c:pt idx="11">
                  <c:v>3519.260000000002</c:v>
                </c:pt>
                <c:pt idx="12">
                  <c:v>1262.21</c:v>
                </c:pt>
                <c:pt idx="13">
                  <c:v>4257.43</c:v>
                </c:pt>
                <c:pt idx="14">
                  <c:v>6442.0</c:v>
                </c:pt>
                <c:pt idx="15">
                  <c:v>8780.949999999997</c:v>
                </c:pt>
                <c:pt idx="16">
                  <c:v>11296.6</c:v>
                </c:pt>
                <c:pt idx="17">
                  <c:v>7266.629999999997</c:v>
                </c:pt>
                <c:pt idx="18">
                  <c:v>10113.36</c:v>
                </c:pt>
                <c:pt idx="19">
                  <c:v>12048.0</c:v>
                </c:pt>
                <c:pt idx="20">
                  <c:v>15357.87</c:v>
                </c:pt>
                <c:pt idx="21">
                  <c:v>18910.47</c:v>
                </c:pt>
                <c:pt idx="22">
                  <c:v>22639.77</c:v>
                </c:pt>
                <c:pt idx="23">
                  <c:v>26677.83</c:v>
                </c:pt>
                <c:pt idx="24">
                  <c:v>21911.94</c:v>
                </c:pt>
                <c:pt idx="25">
                  <c:v>20366.81</c:v>
                </c:pt>
                <c:pt idx="26">
                  <c:v>25287.44</c:v>
                </c:pt>
                <c:pt idx="27">
                  <c:v>30561.47</c:v>
                </c:pt>
                <c:pt idx="28">
                  <c:v>35870.31</c:v>
                </c:pt>
                <c:pt idx="29">
                  <c:v>41938.56</c:v>
                </c:pt>
                <c:pt idx="30">
                  <c:v>48403.92</c:v>
                </c:pt>
                <c:pt idx="31">
                  <c:v>55288.71</c:v>
                </c:pt>
                <c:pt idx="32">
                  <c:v>62724.99</c:v>
                </c:pt>
                <c:pt idx="33">
                  <c:v>70669.04999999999</c:v>
                </c:pt>
                <c:pt idx="34">
                  <c:v>79098.57</c:v>
                </c:pt>
                <c:pt idx="35">
                  <c:v>88145.61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0597896"/>
        <c:axId val="-2100594920"/>
      </c:lineChart>
      <c:catAx>
        <c:axId val="-21005978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0594920"/>
        <c:crosses val="autoZero"/>
        <c:auto val="1"/>
        <c:lblAlgn val="ctr"/>
        <c:lblOffset val="100"/>
        <c:noMultiLvlLbl val="0"/>
      </c:catAx>
      <c:valAx>
        <c:axId val="-2100594920"/>
        <c:scaling>
          <c:orientation val="minMax"/>
        </c:scaling>
        <c:delete val="0"/>
        <c:axPos val="l"/>
        <c:majorGridlines/>
        <c:numFmt formatCode="#\ ##0.00\ &quot;€&quot;" sourceLinked="1"/>
        <c:majorTickMark val="out"/>
        <c:minorTickMark val="none"/>
        <c:tickLblPos val="nextTo"/>
        <c:crossAx val="-2100597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Tresorerie!$A$11</c:f>
              <c:strCache>
                <c:ptCount val="1"/>
                <c:pt idx="0">
                  <c:v>Mouvements mensuel</c:v>
                </c:pt>
              </c:strCache>
            </c:strRef>
          </c:tx>
          <c:marker>
            <c:symbol val="none"/>
          </c:marker>
          <c:cat>
            <c:multiLvlStrRef>
              <c:f>Tresorerie!$B$1:$AK$3</c:f>
              <c:multiLvlStrCache>
                <c:ptCount val="36"/>
                <c:lvl>
                  <c:pt idx="0">
                    <c:v>juil-13</c:v>
                  </c:pt>
                  <c:pt idx="1">
                    <c:v>août-13</c:v>
                  </c:pt>
                  <c:pt idx="2">
                    <c:v>sept-13</c:v>
                  </c:pt>
                  <c:pt idx="3">
                    <c:v>oct-13</c:v>
                  </c:pt>
                  <c:pt idx="4">
                    <c:v>nov-13</c:v>
                  </c:pt>
                  <c:pt idx="5">
                    <c:v>déc-13</c:v>
                  </c:pt>
                  <c:pt idx="6">
                    <c:v>janv-14</c:v>
                  </c:pt>
                  <c:pt idx="7">
                    <c:v>févr-14</c:v>
                  </c:pt>
                  <c:pt idx="8">
                    <c:v>mars-14</c:v>
                  </c:pt>
                  <c:pt idx="9">
                    <c:v>avr-14</c:v>
                  </c:pt>
                  <c:pt idx="10">
                    <c:v>mai-14</c:v>
                  </c:pt>
                  <c:pt idx="11">
                    <c:v>juin-14</c:v>
                  </c:pt>
                  <c:pt idx="12">
                    <c:v>juil-14</c:v>
                  </c:pt>
                  <c:pt idx="13">
                    <c:v>août-14</c:v>
                  </c:pt>
                  <c:pt idx="14">
                    <c:v>sept-14</c:v>
                  </c:pt>
                  <c:pt idx="15">
                    <c:v>oct-14</c:v>
                  </c:pt>
                  <c:pt idx="16">
                    <c:v>nov-14</c:v>
                  </c:pt>
                  <c:pt idx="17">
                    <c:v>déc-14</c:v>
                  </c:pt>
                  <c:pt idx="18">
                    <c:v>janv-15</c:v>
                  </c:pt>
                  <c:pt idx="19">
                    <c:v>févr-15</c:v>
                  </c:pt>
                  <c:pt idx="20">
                    <c:v>mars-15</c:v>
                  </c:pt>
                  <c:pt idx="21">
                    <c:v>avr-15</c:v>
                  </c:pt>
                  <c:pt idx="22">
                    <c:v>mai-15</c:v>
                  </c:pt>
                  <c:pt idx="23">
                    <c:v>juin-15</c:v>
                  </c:pt>
                  <c:pt idx="24">
                    <c:v>juil-15</c:v>
                  </c:pt>
                  <c:pt idx="25">
                    <c:v>août-15</c:v>
                  </c:pt>
                  <c:pt idx="26">
                    <c:v>sept-15</c:v>
                  </c:pt>
                  <c:pt idx="27">
                    <c:v>oct-15</c:v>
                  </c:pt>
                  <c:pt idx="28">
                    <c:v>nov-15</c:v>
                  </c:pt>
                  <c:pt idx="29">
                    <c:v>déc-15</c:v>
                  </c:pt>
                  <c:pt idx="30">
                    <c:v>janv-16</c:v>
                  </c:pt>
                  <c:pt idx="31">
                    <c:v>févr-16</c:v>
                  </c:pt>
                  <c:pt idx="32">
                    <c:v>mars-16</c:v>
                  </c:pt>
                  <c:pt idx="33">
                    <c:v>avr-16</c:v>
                  </c:pt>
                  <c:pt idx="34">
                    <c:v>mai-16</c:v>
                  </c:pt>
                  <c:pt idx="35">
                    <c:v>juin-16</c:v>
                  </c:pt>
                </c:lvl>
                <c:lvl>
                  <c:pt idx="0">
                    <c:v>T1.1</c:v>
                  </c:pt>
                  <c:pt idx="3">
                    <c:v>T1.2</c:v>
                  </c:pt>
                  <c:pt idx="6">
                    <c:v>T1.3</c:v>
                  </c:pt>
                  <c:pt idx="9">
                    <c:v>T1.4</c:v>
                  </c:pt>
                  <c:pt idx="12">
                    <c:v>T2.1</c:v>
                  </c:pt>
                  <c:pt idx="15">
                    <c:v>T2.2</c:v>
                  </c:pt>
                  <c:pt idx="18">
                    <c:v>T2.3</c:v>
                  </c:pt>
                  <c:pt idx="21">
                    <c:v>T2.4</c:v>
                  </c:pt>
                  <c:pt idx="24">
                    <c:v>T3.1</c:v>
                  </c:pt>
                  <c:pt idx="27">
                    <c:v>T3.2</c:v>
                  </c:pt>
                  <c:pt idx="30">
                    <c:v>T3.3</c:v>
                  </c:pt>
                  <c:pt idx="33">
                    <c:v>T3.4</c:v>
                  </c:pt>
                </c:lvl>
                <c:lvl>
                  <c:pt idx="0">
                    <c:v>ANNÉE 1</c:v>
                  </c:pt>
                  <c:pt idx="12">
                    <c:v>ANNÉE 2</c:v>
                  </c:pt>
                  <c:pt idx="24">
                    <c:v>ANNÉE 3</c:v>
                  </c:pt>
                </c:lvl>
              </c:multiLvlStrCache>
            </c:multiLvlStrRef>
          </c:cat>
          <c:val>
            <c:numRef>
              <c:f>Tresorerie!$B$11:$AK$11</c:f>
              <c:numCache>
                <c:formatCode>_("€"* #,##0.00_);_("€"* \(#,##0.00\);_("€"* "-"??_);_(@_)</c:formatCode>
                <c:ptCount val="36"/>
                <c:pt idx="0">
                  <c:v>-16312.0</c:v>
                </c:pt>
                <c:pt idx="1">
                  <c:v>-10375.75</c:v>
                </c:pt>
                <c:pt idx="2">
                  <c:v>-10990.24</c:v>
                </c:pt>
                <c:pt idx="3">
                  <c:v>-17690.24</c:v>
                </c:pt>
                <c:pt idx="4">
                  <c:v>-17690.24</c:v>
                </c:pt>
                <c:pt idx="5">
                  <c:v>-7390.474999999998</c:v>
                </c:pt>
                <c:pt idx="6">
                  <c:v>-6123.009959999997</c:v>
                </c:pt>
                <c:pt idx="7">
                  <c:v>-5152.581959999997</c:v>
                </c:pt>
                <c:pt idx="8">
                  <c:v>-4125.069959999997</c:v>
                </c:pt>
                <c:pt idx="9">
                  <c:v>-3040.473959999998</c:v>
                </c:pt>
                <c:pt idx="10">
                  <c:v>-5677.974959999998</c:v>
                </c:pt>
                <c:pt idx="11">
                  <c:v>-80.52695999999787</c:v>
                </c:pt>
                <c:pt idx="12">
                  <c:v>-2125.691160000001</c:v>
                </c:pt>
                <c:pt idx="13">
                  <c:v>282.4657199999997</c:v>
                </c:pt>
                <c:pt idx="14">
                  <c:v>2038.86</c:v>
                </c:pt>
                <c:pt idx="15">
                  <c:v>3919.375799999998</c:v>
                </c:pt>
                <c:pt idx="16">
                  <c:v>5941.958399999999</c:v>
                </c:pt>
                <c:pt idx="17">
                  <c:v>2701.862519999999</c:v>
                </c:pt>
                <c:pt idx="18">
                  <c:v>4990.633440000001</c:v>
                </c:pt>
                <c:pt idx="19">
                  <c:v>6546.084</c:v>
                </c:pt>
                <c:pt idx="20">
                  <c:v>9207.219479999994</c:v>
                </c:pt>
                <c:pt idx="21">
                  <c:v>12063.50988</c:v>
                </c:pt>
                <c:pt idx="22">
                  <c:v>15061.86708</c:v>
                </c:pt>
                <c:pt idx="23">
                  <c:v>370.089719999989</c:v>
                </c:pt>
                <c:pt idx="24">
                  <c:v>14188.57176</c:v>
                </c:pt>
                <c:pt idx="25">
                  <c:v>11563.31124</c:v>
                </c:pt>
                <c:pt idx="26">
                  <c:v>15519.49776</c:v>
                </c:pt>
                <c:pt idx="27">
                  <c:v>19759.81788</c:v>
                </c:pt>
                <c:pt idx="28">
                  <c:v>24028.12524</c:v>
                </c:pt>
                <c:pt idx="29">
                  <c:v>28906.99824</c:v>
                </c:pt>
                <c:pt idx="30">
                  <c:v>34105.14768</c:v>
                </c:pt>
                <c:pt idx="31">
                  <c:v>39640.51884</c:v>
                </c:pt>
                <c:pt idx="32">
                  <c:v>45619.28796</c:v>
                </c:pt>
                <c:pt idx="33">
                  <c:v>52006.31219999998</c:v>
                </c:pt>
                <c:pt idx="34">
                  <c:v>58783.64628</c:v>
                </c:pt>
                <c:pt idx="35">
                  <c:v>-176887.0010677918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Tresorerie!$A$13</c:f>
              <c:strCache>
                <c:ptCount val="1"/>
                <c:pt idx="0">
                  <c:v>Trésorie mensuelle cumulée</c:v>
                </c:pt>
              </c:strCache>
            </c:strRef>
          </c:tx>
          <c:marker>
            <c:symbol val="none"/>
          </c:marker>
          <c:cat>
            <c:multiLvlStrRef>
              <c:f>Tresorerie!$B$1:$AK$3</c:f>
              <c:multiLvlStrCache>
                <c:ptCount val="36"/>
                <c:lvl>
                  <c:pt idx="0">
                    <c:v>juil-13</c:v>
                  </c:pt>
                  <c:pt idx="1">
                    <c:v>août-13</c:v>
                  </c:pt>
                  <c:pt idx="2">
                    <c:v>sept-13</c:v>
                  </c:pt>
                  <c:pt idx="3">
                    <c:v>oct-13</c:v>
                  </c:pt>
                  <c:pt idx="4">
                    <c:v>nov-13</c:v>
                  </c:pt>
                  <c:pt idx="5">
                    <c:v>déc-13</c:v>
                  </c:pt>
                  <c:pt idx="6">
                    <c:v>janv-14</c:v>
                  </c:pt>
                  <c:pt idx="7">
                    <c:v>févr-14</c:v>
                  </c:pt>
                  <c:pt idx="8">
                    <c:v>mars-14</c:v>
                  </c:pt>
                  <c:pt idx="9">
                    <c:v>avr-14</c:v>
                  </c:pt>
                  <c:pt idx="10">
                    <c:v>mai-14</c:v>
                  </c:pt>
                  <c:pt idx="11">
                    <c:v>juin-14</c:v>
                  </c:pt>
                  <c:pt idx="12">
                    <c:v>juil-14</c:v>
                  </c:pt>
                  <c:pt idx="13">
                    <c:v>août-14</c:v>
                  </c:pt>
                  <c:pt idx="14">
                    <c:v>sept-14</c:v>
                  </c:pt>
                  <c:pt idx="15">
                    <c:v>oct-14</c:v>
                  </c:pt>
                  <c:pt idx="16">
                    <c:v>nov-14</c:v>
                  </c:pt>
                  <c:pt idx="17">
                    <c:v>déc-14</c:v>
                  </c:pt>
                  <c:pt idx="18">
                    <c:v>janv-15</c:v>
                  </c:pt>
                  <c:pt idx="19">
                    <c:v>févr-15</c:v>
                  </c:pt>
                  <c:pt idx="20">
                    <c:v>mars-15</c:v>
                  </c:pt>
                  <c:pt idx="21">
                    <c:v>avr-15</c:v>
                  </c:pt>
                  <c:pt idx="22">
                    <c:v>mai-15</c:v>
                  </c:pt>
                  <c:pt idx="23">
                    <c:v>juin-15</c:v>
                  </c:pt>
                  <c:pt idx="24">
                    <c:v>juil-15</c:v>
                  </c:pt>
                  <c:pt idx="25">
                    <c:v>août-15</c:v>
                  </c:pt>
                  <c:pt idx="26">
                    <c:v>sept-15</c:v>
                  </c:pt>
                  <c:pt idx="27">
                    <c:v>oct-15</c:v>
                  </c:pt>
                  <c:pt idx="28">
                    <c:v>nov-15</c:v>
                  </c:pt>
                  <c:pt idx="29">
                    <c:v>déc-15</c:v>
                  </c:pt>
                  <c:pt idx="30">
                    <c:v>janv-16</c:v>
                  </c:pt>
                  <c:pt idx="31">
                    <c:v>févr-16</c:v>
                  </c:pt>
                  <c:pt idx="32">
                    <c:v>mars-16</c:v>
                  </c:pt>
                  <c:pt idx="33">
                    <c:v>avr-16</c:v>
                  </c:pt>
                  <c:pt idx="34">
                    <c:v>mai-16</c:v>
                  </c:pt>
                  <c:pt idx="35">
                    <c:v>juin-16</c:v>
                  </c:pt>
                </c:lvl>
                <c:lvl>
                  <c:pt idx="0">
                    <c:v>T1.1</c:v>
                  </c:pt>
                  <c:pt idx="3">
                    <c:v>T1.2</c:v>
                  </c:pt>
                  <c:pt idx="6">
                    <c:v>T1.3</c:v>
                  </c:pt>
                  <c:pt idx="9">
                    <c:v>T1.4</c:v>
                  </c:pt>
                  <c:pt idx="12">
                    <c:v>T2.1</c:v>
                  </c:pt>
                  <c:pt idx="15">
                    <c:v>T2.2</c:v>
                  </c:pt>
                  <c:pt idx="18">
                    <c:v>T2.3</c:v>
                  </c:pt>
                  <c:pt idx="21">
                    <c:v>T2.4</c:v>
                  </c:pt>
                  <c:pt idx="24">
                    <c:v>T3.1</c:v>
                  </c:pt>
                  <c:pt idx="27">
                    <c:v>T3.2</c:v>
                  </c:pt>
                  <c:pt idx="30">
                    <c:v>T3.3</c:v>
                  </c:pt>
                  <c:pt idx="33">
                    <c:v>T3.4</c:v>
                  </c:pt>
                </c:lvl>
                <c:lvl>
                  <c:pt idx="0">
                    <c:v>ANNÉE 1</c:v>
                  </c:pt>
                  <c:pt idx="12">
                    <c:v>ANNÉE 2</c:v>
                  </c:pt>
                  <c:pt idx="24">
                    <c:v>ANNÉE 3</c:v>
                  </c:pt>
                </c:lvl>
              </c:multiLvlStrCache>
            </c:multiLvlStrRef>
          </c:cat>
          <c:val>
            <c:numRef>
              <c:f>Tresorerie!$B$13:$AK$13</c:f>
              <c:numCache>
                <c:formatCode>_("€"* #,##0.00_);_("€"* \(#,##0.00\);_("€"* "-"??_);_(@_)</c:formatCode>
                <c:ptCount val="36"/>
                <c:pt idx="0">
                  <c:v>-16312.0</c:v>
                </c:pt>
                <c:pt idx="1">
                  <c:v>-26687.75</c:v>
                </c:pt>
                <c:pt idx="2">
                  <c:v>-37677.99</c:v>
                </c:pt>
                <c:pt idx="3">
                  <c:v>-55368.23</c:v>
                </c:pt>
                <c:pt idx="4">
                  <c:v>-73058.47</c:v>
                </c:pt>
                <c:pt idx="5">
                  <c:v>-80448.94499999999</c:v>
                </c:pt>
                <c:pt idx="6">
                  <c:v>-86571.95495999999</c:v>
                </c:pt>
                <c:pt idx="7">
                  <c:v>-91724.53691999998</c:v>
                </c:pt>
                <c:pt idx="8">
                  <c:v>-95849.60687999998</c:v>
                </c:pt>
                <c:pt idx="9">
                  <c:v>-98890.08083999998</c:v>
                </c:pt>
                <c:pt idx="10">
                  <c:v>-104568.0558</c:v>
                </c:pt>
                <c:pt idx="11">
                  <c:v>-104648.58276</c:v>
                </c:pt>
                <c:pt idx="12">
                  <c:v>-106774.27392</c:v>
                </c:pt>
                <c:pt idx="13">
                  <c:v>-106491.8082</c:v>
                </c:pt>
                <c:pt idx="14">
                  <c:v>-104452.9482</c:v>
                </c:pt>
                <c:pt idx="15">
                  <c:v>-100533.5724</c:v>
                </c:pt>
                <c:pt idx="16">
                  <c:v>-94591.61399999999</c:v>
                </c:pt>
                <c:pt idx="17">
                  <c:v>-91889.75148</c:v>
                </c:pt>
                <c:pt idx="18">
                  <c:v>-86899.11803999999</c:v>
                </c:pt>
                <c:pt idx="19">
                  <c:v>-80353.03403999998</c:v>
                </c:pt>
                <c:pt idx="20">
                  <c:v>-71145.81455999998</c:v>
                </c:pt>
                <c:pt idx="21">
                  <c:v>-59082.30467999998</c:v>
                </c:pt>
                <c:pt idx="22">
                  <c:v>-44020.4376</c:v>
                </c:pt>
                <c:pt idx="23">
                  <c:v>-43650.34788</c:v>
                </c:pt>
                <c:pt idx="24">
                  <c:v>-29461.77612</c:v>
                </c:pt>
                <c:pt idx="25">
                  <c:v>-17898.46488</c:v>
                </c:pt>
                <c:pt idx="26">
                  <c:v>-2378.967119999998</c:v>
                </c:pt>
                <c:pt idx="27">
                  <c:v>17380.85076</c:v>
                </c:pt>
                <c:pt idx="28">
                  <c:v>41408.976</c:v>
                </c:pt>
                <c:pt idx="29">
                  <c:v>70315.97424</c:v>
                </c:pt>
                <c:pt idx="30">
                  <c:v>104421.12192</c:v>
                </c:pt>
                <c:pt idx="31">
                  <c:v>144061.64076</c:v>
                </c:pt>
                <c:pt idx="32">
                  <c:v>189680.92872</c:v>
                </c:pt>
                <c:pt idx="33">
                  <c:v>241687.24092</c:v>
                </c:pt>
                <c:pt idx="34">
                  <c:v>300470.8871999999</c:v>
                </c:pt>
                <c:pt idx="35">
                  <c:v>123583.8861322082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132104"/>
        <c:axId val="-2145105288"/>
      </c:lineChart>
      <c:catAx>
        <c:axId val="-2107132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145105288"/>
        <c:crosses val="autoZero"/>
        <c:auto val="1"/>
        <c:lblAlgn val="ctr"/>
        <c:lblOffset val="100"/>
        <c:noMultiLvlLbl val="0"/>
      </c:catAx>
      <c:valAx>
        <c:axId val="-2145105288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-2107132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628649</xdr:colOff>
      <xdr:row>34</xdr:row>
      <xdr:rowOff>190499</xdr:rowOff>
    </xdr:from>
    <xdr:to>
      <xdr:col>13</xdr:col>
      <xdr:colOff>409575</xdr:colOff>
      <xdr:row>52</xdr:row>
      <xdr:rowOff>14286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21</xdr:row>
      <xdr:rowOff>25400</xdr:rowOff>
    </xdr:from>
    <xdr:to>
      <xdr:col>13</xdr:col>
      <xdr:colOff>952500</xdr:colOff>
      <xdr:row>53</xdr:row>
      <xdr:rowOff>127000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18</xdr:row>
      <xdr:rowOff>139700</xdr:rowOff>
    </xdr:from>
    <xdr:to>
      <xdr:col>14</xdr:col>
      <xdr:colOff>723900</xdr:colOff>
      <xdr:row>46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tabSelected="1" workbookViewId="0">
      <pane xSplit="1" ySplit="3" topLeftCell="B4" activePane="bottomRight" state="frozenSplit"/>
      <selection pane="topRight" activeCell="I1" sqref="I1"/>
      <selection pane="bottomLeft" activeCell="A21" sqref="A21"/>
      <selection pane="bottomRight" activeCell="G6" sqref="G6"/>
    </sheetView>
  </sheetViews>
  <sheetFormatPr baseColWidth="10" defaultRowHeight="15" x14ac:dyDescent="0"/>
  <cols>
    <col min="1" max="1" width="39.5" style="3" customWidth="1"/>
    <col min="2" max="2" width="11.6640625" customWidth="1"/>
    <col min="3" max="3" width="12.1640625" bestFit="1" customWidth="1"/>
    <col min="4" max="4" width="12.83203125" bestFit="1" customWidth="1"/>
    <col min="5" max="13" width="13.6640625" bestFit="1" customWidth="1"/>
    <col min="14" max="15" width="11.83203125" bestFit="1" customWidth="1"/>
    <col min="16" max="17" width="13.6640625" bestFit="1" customWidth="1"/>
    <col min="18" max="18" width="13.83203125" bestFit="1" customWidth="1"/>
    <col min="19" max="37" width="14.6640625" bestFit="1" customWidth="1"/>
  </cols>
  <sheetData>
    <row r="1" spans="1:37" ht="16.5" thickTop="1">
      <c r="A1" s="430" t="s">
        <v>156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v>41456</v>
      </c>
      <c r="C3" s="24">
        <v>41487</v>
      </c>
      <c r="D3" s="24">
        <v>41518</v>
      </c>
      <c r="E3" s="24">
        <v>41548</v>
      </c>
      <c r="F3" s="24">
        <v>41579</v>
      </c>
      <c r="G3" s="24">
        <v>41609</v>
      </c>
      <c r="H3" s="24">
        <v>41640</v>
      </c>
      <c r="I3" s="24">
        <v>41671</v>
      </c>
      <c r="J3" s="24">
        <v>41699</v>
      </c>
      <c r="K3" s="24">
        <v>41730</v>
      </c>
      <c r="L3" s="24">
        <v>41760</v>
      </c>
      <c r="M3" s="24">
        <v>41791</v>
      </c>
      <c r="N3" s="24">
        <v>41821</v>
      </c>
      <c r="O3" s="24">
        <v>41852</v>
      </c>
      <c r="P3" s="24">
        <v>41883</v>
      </c>
      <c r="Q3" s="24">
        <v>41913</v>
      </c>
      <c r="R3" s="24">
        <v>41944</v>
      </c>
      <c r="S3" s="24">
        <v>41974</v>
      </c>
      <c r="T3" s="24">
        <v>42005</v>
      </c>
      <c r="U3" s="24">
        <v>42036</v>
      </c>
      <c r="V3" s="24">
        <v>42064</v>
      </c>
      <c r="W3" s="24">
        <v>42095</v>
      </c>
      <c r="X3" s="24">
        <v>42125</v>
      </c>
      <c r="Y3" s="24">
        <v>42156</v>
      </c>
      <c r="Z3" s="24">
        <v>42186</v>
      </c>
      <c r="AA3" s="24">
        <v>42217</v>
      </c>
      <c r="AB3" s="24">
        <v>42248</v>
      </c>
      <c r="AC3" s="24">
        <v>42278</v>
      </c>
      <c r="AD3" s="24">
        <v>42309</v>
      </c>
      <c r="AE3" s="24">
        <v>42339</v>
      </c>
      <c r="AF3" s="24">
        <v>42370</v>
      </c>
      <c r="AG3" s="24">
        <v>42401</v>
      </c>
      <c r="AH3" s="24">
        <v>42430</v>
      </c>
      <c r="AI3" s="24">
        <v>42461</v>
      </c>
      <c r="AJ3" s="24">
        <v>42491</v>
      </c>
      <c r="AK3" s="336">
        <v>42522</v>
      </c>
    </row>
    <row r="4" spans="1:37" ht="16.5" thickTop="1">
      <c r="A4" s="423" t="s">
        <v>115</v>
      </c>
      <c r="B4" s="44"/>
      <c r="C4" s="40"/>
      <c r="D4" s="40"/>
      <c r="E4" s="40"/>
      <c r="F4" s="40"/>
      <c r="G4" s="40"/>
      <c r="H4" s="40"/>
      <c r="I4" s="40"/>
      <c r="J4" s="40"/>
      <c r="K4" s="60"/>
      <c r="L4" s="60"/>
      <c r="M4" s="262"/>
      <c r="N4" s="40"/>
      <c r="O4" s="40"/>
      <c r="P4" s="40"/>
      <c r="Q4" s="40"/>
      <c r="R4" s="40"/>
      <c r="S4" s="40"/>
      <c r="T4" s="40"/>
      <c r="U4" s="40"/>
      <c r="V4" s="40"/>
      <c r="W4" s="60"/>
      <c r="X4" s="60"/>
      <c r="Y4" s="262"/>
      <c r="Z4" s="40"/>
      <c r="AA4" s="40"/>
      <c r="AB4" s="40"/>
      <c r="AC4" s="40"/>
      <c r="AD4" s="40"/>
      <c r="AE4" s="40"/>
      <c r="AF4" s="40"/>
      <c r="AG4" s="40"/>
      <c r="AH4" s="40"/>
      <c r="AI4" s="60"/>
      <c r="AJ4" s="60"/>
      <c r="AK4" s="262"/>
    </row>
    <row r="5" spans="1:37" ht="16.5" thickBot="1">
      <c r="A5" s="424"/>
      <c r="B5" s="44"/>
      <c r="C5" s="40"/>
      <c r="D5" s="40"/>
      <c r="E5" s="40"/>
      <c r="F5" s="40"/>
      <c r="G5" s="40"/>
      <c r="H5" s="40"/>
      <c r="I5" s="40"/>
      <c r="J5" s="40"/>
      <c r="K5" s="40"/>
      <c r="L5" s="40"/>
      <c r="M5" s="263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263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263"/>
    </row>
    <row r="6" spans="1:37" ht="16.5" thickTop="1">
      <c r="A6" s="25" t="s">
        <v>67</v>
      </c>
      <c r="B6" s="214">
        <v>0</v>
      </c>
      <c r="C6" s="215">
        <v>0</v>
      </c>
      <c r="D6" s="215">
        <v>0</v>
      </c>
      <c r="E6" s="215">
        <v>0</v>
      </c>
      <c r="F6" s="215">
        <v>0</v>
      </c>
      <c r="G6" s="850">
        <v>1500</v>
      </c>
      <c r="H6" s="215">
        <f>ROUND(G6+G6*Parametres!$G$16,0)</f>
        <v>1605</v>
      </c>
      <c r="I6" s="215">
        <f>ROUND(H6+H6*Parametres!$G$16,0)</f>
        <v>1717</v>
      </c>
      <c r="J6" s="215">
        <f>ROUND(I6+I6*Parametres!$G$16,0)</f>
        <v>1837</v>
      </c>
      <c r="K6" s="215">
        <f>ROUND(J6+J6*Parametres!$G$16,0)</f>
        <v>1966</v>
      </c>
      <c r="L6" s="215">
        <f>ROUND(K6+K6*Parametres!$G$16,0)</f>
        <v>2104</v>
      </c>
      <c r="M6" s="264">
        <f>ROUND(L6+L6*Parametres!$G$16,0)</f>
        <v>2251</v>
      </c>
      <c r="N6" s="250">
        <f>ROUND(M6+M6*Parametres!$G$16,0)</f>
        <v>2409</v>
      </c>
      <c r="O6" s="215">
        <f>ROUND(N6+N6*Parametres!$G$16,0)</f>
        <v>2578</v>
      </c>
      <c r="P6" s="215">
        <f>ROUND(O6+O6*Parametres!$G$16,0)</f>
        <v>2758</v>
      </c>
      <c r="Q6" s="215">
        <f>ROUND(P6+P6*Parametres!$G$16,0)</f>
        <v>2951</v>
      </c>
      <c r="R6" s="215">
        <f>ROUND(Q6+Q6*Parametres!$G$16,0)</f>
        <v>3158</v>
      </c>
      <c r="S6" s="215">
        <f>ROUND(R6+R6*Parametres!$G$16,0)</f>
        <v>3379</v>
      </c>
      <c r="T6" s="215">
        <f>ROUND(S6+S6*Parametres!$G$16,0)</f>
        <v>3616</v>
      </c>
      <c r="U6" s="215">
        <f>ROUND(T6+T6*Parametres!$G$16,0)</f>
        <v>3869</v>
      </c>
      <c r="V6" s="215">
        <f>ROUND(U6+U6*Parametres!$G$16,0)</f>
        <v>4140</v>
      </c>
      <c r="W6" s="215">
        <f>ROUND(V6+V6*Parametres!$G$16,0)</f>
        <v>4430</v>
      </c>
      <c r="X6" s="215">
        <f>ROUND(W6+W6*Parametres!$G$16,0)</f>
        <v>4740</v>
      </c>
      <c r="Y6" s="264">
        <f>ROUND(X6+X6*Parametres!$G$16,0)</f>
        <v>5072</v>
      </c>
      <c r="Z6" s="250">
        <f>ROUND(Y6+Y6*Parametres!$G$16,0)</f>
        <v>5427</v>
      </c>
      <c r="AA6" s="215">
        <f>ROUND(Z6+Z6*Parametres!$G$16,0)</f>
        <v>5807</v>
      </c>
      <c r="AB6" s="215">
        <f>ROUND(AA6+AA6*Parametres!$G$16,0)</f>
        <v>6213</v>
      </c>
      <c r="AC6" s="215">
        <f>ROUND(AB6+AB6*Parametres!$G$16,0)</f>
        <v>6648</v>
      </c>
      <c r="AD6" s="215">
        <f>ROUND(AC6+AC6*Parametres!$G$16,0)</f>
        <v>7113</v>
      </c>
      <c r="AE6" s="215">
        <f>ROUND(AD6+AD6*Parametres!$G$16,0)</f>
        <v>7611</v>
      </c>
      <c r="AF6" s="215">
        <f>ROUND(AE6+AE6*Parametres!$G$16,0)</f>
        <v>8144</v>
      </c>
      <c r="AG6" s="215">
        <f>ROUND(AF6+AF6*Parametres!$G$16,0)</f>
        <v>8714</v>
      </c>
      <c r="AH6" s="215">
        <f>ROUND(AG6+AG6*Parametres!$G$16,0)</f>
        <v>9324</v>
      </c>
      <c r="AI6" s="215">
        <f>ROUND(AH6+AH6*Parametres!$G$16,0)</f>
        <v>9977</v>
      </c>
      <c r="AJ6" s="215">
        <f>ROUND(AI6+AI6*Parametres!$G$16,0)</f>
        <v>10675</v>
      </c>
      <c r="AK6" s="264">
        <f>ROUND(AJ6+AJ6*Parametres!$G$16,0)</f>
        <v>11422</v>
      </c>
    </row>
    <row r="7" spans="1:37">
      <c r="A7" s="26" t="s">
        <v>73</v>
      </c>
      <c r="B7" s="14">
        <f>B6</f>
        <v>0</v>
      </c>
      <c r="C7" s="15">
        <f>B7+C6</f>
        <v>0</v>
      </c>
      <c r="D7" s="15">
        <f t="shared" ref="D7:M7" si="0">C7+D6</f>
        <v>0</v>
      </c>
      <c r="E7" s="15">
        <f t="shared" si="0"/>
        <v>0</v>
      </c>
      <c r="F7" s="15">
        <f t="shared" si="0"/>
        <v>0</v>
      </c>
      <c r="G7" s="15">
        <f t="shared" si="0"/>
        <v>1500</v>
      </c>
      <c r="H7" s="15">
        <f t="shared" si="0"/>
        <v>3105</v>
      </c>
      <c r="I7" s="15">
        <f t="shared" si="0"/>
        <v>4822</v>
      </c>
      <c r="J7" s="15">
        <f t="shared" si="0"/>
        <v>6659</v>
      </c>
      <c r="K7" s="15">
        <f t="shared" si="0"/>
        <v>8625</v>
      </c>
      <c r="L7" s="15">
        <f t="shared" si="0"/>
        <v>10729</v>
      </c>
      <c r="M7" s="221">
        <f t="shared" si="0"/>
        <v>12980</v>
      </c>
      <c r="N7" s="251">
        <f>M7+N6</f>
        <v>15389</v>
      </c>
      <c r="O7" s="15">
        <f t="shared" ref="O7:AK7" si="1">N7+O6</f>
        <v>17967</v>
      </c>
      <c r="P7" s="15">
        <f t="shared" si="1"/>
        <v>20725</v>
      </c>
      <c r="Q7" s="15">
        <f t="shared" si="1"/>
        <v>23676</v>
      </c>
      <c r="R7" s="15">
        <f t="shared" si="1"/>
        <v>26834</v>
      </c>
      <c r="S7" s="15">
        <f t="shared" si="1"/>
        <v>30213</v>
      </c>
      <c r="T7" s="15">
        <f t="shared" si="1"/>
        <v>33829</v>
      </c>
      <c r="U7" s="15">
        <f t="shared" si="1"/>
        <v>37698</v>
      </c>
      <c r="V7" s="15">
        <f t="shared" si="1"/>
        <v>41838</v>
      </c>
      <c r="W7" s="15">
        <f t="shared" si="1"/>
        <v>46268</v>
      </c>
      <c r="X7" s="15">
        <f t="shared" si="1"/>
        <v>51008</v>
      </c>
      <c r="Y7" s="221">
        <f t="shared" si="1"/>
        <v>56080</v>
      </c>
      <c r="Z7" s="251">
        <f t="shared" si="1"/>
        <v>61507</v>
      </c>
      <c r="AA7" s="15">
        <f t="shared" si="1"/>
        <v>67314</v>
      </c>
      <c r="AB7" s="15">
        <f t="shared" si="1"/>
        <v>73527</v>
      </c>
      <c r="AC7" s="15">
        <f t="shared" si="1"/>
        <v>80175</v>
      </c>
      <c r="AD7" s="15">
        <f t="shared" si="1"/>
        <v>87288</v>
      </c>
      <c r="AE7" s="15">
        <f t="shared" si="1"/>
        <v>94899</v>
      </c>
      <c r="AF7" s="15">
        <f t="shared" si="1"/>
        <v>103043</v>
      </c>
      <c r="AG7" s="15">
        <f t="shared" si="1"/>
        <v>111757</v>
      </c>
      <c r="AH7" s="15">
        <f t="shared" si="1"/>
        <v>121081</v>
      </c>
      <c r="AI7" s="15">
        <f t="shared" si="1"/>
        <v>131058</v>
      </c>
      <c r="AJ7" s="15">
        <f t="shared" si="1"/>
        <v>141733</v>
      </c>
      <c r="AK7" s="221">
        <f t="shared" si="1"/>
        <v>153155</v>
      </c>
    </row>
    <row r="8" spans="1:37" ht="16.5" thickBot="1">
      <c r="A8" s="26" t="s">
        <v>74</v>
      </c>
      <c r="B8" s="16">
        <f>B$6*Parametres!$E$23</f>
        <v>0</v>
      </c>
      <c r="C8" s="17">
        <f>C$6*Parametres!$E$23</f>
        <v>0</v>
      </c>
      <c r="D8" s="17">
        <f>D$6*Parametres!$E$23</f>
        <v>0</v>
      </c>
      <c r="E8" s="17">
        <f>E$6*Parametres!$E$23</f>
        <v>0</v>
      </c>
      <c r="F8" s="17">
        <f>F$6*Parametres!$E$23</f>
        <v>0</v>
      </c>
      <c r="G8" s="17">
        <f>G$6*Parametres!$E$23</f>
        <v>4500</v>
      </c>
      <c r="H8" s="17">
        <f>H$6*Parametres!$E$23</f>
        <v>4815</v>
      </c>
      <c r="I8" s="17">
        <f>I$6*Parametres!$E$23</f>
        <v>5151</v>
      </c>
      <c r="J8" s="17">
        <f>J$6*Parametres!$E$23</f>
        <v>5511</v>
      </c>
      <c r="K8" s="17">
        <f>K$6*Parametres!$E$23</f>
        <v>5898</v>
      </c>
      <c r="L8" s="17">
        <f>L$6*Parametres!$E$23</f>
        <v>6312</v>
      </c>
      <c r="M8" s="265">
        <f>M$6*Parametres!$E$23</f>
        <v>6753</v>
      </c>
      <c r="N8" s="252">
        <f>N$6*Parametres!$E$23</f>
        <v>7227</v>
      </c>
      <c r="O8" s="17">
        <f>O$6*Parametres!$E$23</f>
        <v>7734</v>
      </c>
      <c r="P8" s="17">
        <f>P$6*Parametres!$E$23</f>
        <v>8274</v>
      </c>
      <c r="Q8" s="17">
        <f>Q$6*Parametres!$E$23</f>
        <v>8853</v>
      </c>
      <c r="R8" s="17">
        <f>R$6*Parametres!$E$23</f>
        <v>9474</v>
      </c>
      <c r="S8" s="17">
        <f>S$6*Parametres!$E$23</f>
        <v>10137</v>
      </c>
      <c r="T8" s="17">
        <f>T$6*Parametres!$E$23</f>
        <v>10848</v>
      </c>
      <c r="U8" s="17">
        <f>U$6*Parametres!$E$23</f>
        <v>11607</v>
      </c>
      <c r="V8" s="17">
        <f>V$6*Parametres!$E$23</f>
        <v>12420</v>
      </c>
      <c r="W8" s="17">
        <f>W$6*Parametres!$E$23</f>
        <v>13290</v>
      </c>
      <c r="X8" s="17">
        <f>X$6*Parametres!$E$23</f>
        <v>14220</v>
      </c>
      <c r="Y8" s="265">
        <f>Y$6*Parametres!$E$23</f>
        <v>15216</v>
      </c>
      <c r="Z8" s="252">
        <f>Z$6*Parametres!$E$23</f>
        <v>16281</v>
      </c>
      <c r="AA8" s="17">
        <f>AA$6*Parametres!$E$23</f>
        <v>17421</v>
      </c>
      <c r="AB8" s="17">
        <f>AB$6*Parametres!$E$23</f>
        <v>18639</v>
      </c>
      <c r="AC8" s="17">
        <f>AC$6*Parametres!$E$23</f>
        <v>19944</v>
      </c>
      <c r="AD8" s="17">
        <f>AD$6*Parametres!$E$23</f>
        <v>21339</v>
      </c>
      <c r="AE8" s="17">
        <f>AE$6*Parametres!$E$23</f>
        <v>22833</v>
      </c>
      <c r="AF8" s="17">
        <f>AF$6*Parametres!$E$23</f>
        <v>24432</v>
      </c>
      <c r="AG8" s="17">
        <f>AG$6*Parametres!$E$23</f>
        <v>26142</v>
      </c>
      <c r="AH8" s="17">
        <f>AH$6*Parametres!$E$23</f>
        <v>27972</v>
      </c>
      <c r="AI8" s="17">
        <f>AI$6*Parametres!$E$23</f>
        <v>29931</v>
      </c>
      <c r="AJ8" s="17">
        <f>AJ$6*Parametres!$E$23</f>
        <v>32025</v>
      </c>
      <c r="AK8" s="265">
        <f>AK$6*Parametres!$E$23</f>
        <v>34266</v>
      </c>
    </row>
    <row r="9" spans="1:37" ht="16.5" thickTop="1">
      <c r="A9" s="26" t="s">
        <v>68</v>
      </c>
      <c r="B9" s="12">
        <f>ROUND(B6*Parametres!$E$25,0)</f>
        <v>0</v>
      </c>
      <c r="C9" s="13">
        <f>ROUND(C$6*Parametres!$E$25,0)</f>
        <v>0</v>
      </c>
      <c r="D9" s="13">
        <f>ROUND(D$6*Parametres!$E$25,0)</f>
        <v>0</v>
      </c>
      <c r="E9" s="13">
        <f>ROUND(E$6*Parametres!$E$25,0)</f>
        <v>0</v>
      </c>
      <c r="F9" s="13">
        <f>ROUND(F$6*Parametres!$E$25,0)</f>
        <v>0</v>
      </c>
      <c r="G9" s="13">
        <f>ROUND(G$6*Parametres!$E$25,0)</f>
        <v>225</v>
      </c>
      <c r="H9" s="13">
        <f>ROUND(H$6*Parametres!$E$25,0)</f>
        <v>241</v>
      </c>
      <c r="I9" s="13">
        <f>ROUND(I$6*Parametres!$E$25,0)</f>
        <v>258</v>
      </c>
      <c r="J9" s="13">
        <f>ROUND(J$6*Parametres!$E$25,0)</f>
        <v>276</v>
      </c>
      <c r="K9" s="13">
        <f>ROUND(K$6*Parametres!$E$25,0)</f>
        <v>295</v>
      </c>
      <c r="L9" s="13">
        <f>ROUND(L$6*Parametres!$E$25,0)</f>
        <v>316</v>
      </c>
      <c r="M9" s="220">
        <f>ROUND(M$6*Parametres!$E$25,0)</f>
        <v>338</v>
      </c>
      <c r="N9" s="253">
        <f>ROUND(N$6*Parametres!$E$25,0)</f>
        <v>361</v>
      </c>
      <c r="O9" s="13">
        <f>ROUND(O$6*Parametres!$E$25,0)</f>
        <v>387</v>
      </c>
      <c r="P9" s="13">
        <f>ROUND(P$6*Parametres!$E$25,0)</f>
        <v>414</v>
      </c>
      <c r="Q9" s="13">
        <f>ROUND(Q$6*Parametres!$E$25,0)</f>
        <v>443</v>
      </c>
      <c r="R9" s="13">
        <f>ROUND(R$6*Parametres!$E$25,0)</f>
        <v>474</v>
      </c>
      <c r="S9" s="13">
        <f>ROUND(S$6*Parametres!$E$25,0)</f>
        <v>507</v>
      </c>
      <c r="T9" s="13">
        <f>ROUND(T$6*Parametres!$E$25,0)</f>
        <v>542</v>
      </c>
      <c r="U9" s="13">
        <f>ROUND(U$6*Parametres!$E$25,0)</f>
        <v>580</v>
      </c>
      <c r="V9" s="13">
        <f>ROUND(V$6*Parametres!$E$25,0)</f>
        <v>621</v>
      </c>
      <c r="W9" s="13">
        <f>ROUND(W$6*Parametres!$E$25,0)</f>
        <v>665</v>
      </c>
      <c r="X9" s="13">
        <f>ROUND(X$6*Parametres!$E$25,0)</f>
        <v>711</v>
      </c>
      <c r="Y9" s="220">
        <f>ROUND(Y$6*Parametres!$E$25,0)</f>
        <v>761</v>
      </c>
      <c r="Z9" s="253">
        <f>ROUND(Z$6*Parametres!$E$25,0)</f>
        <v>814</v>
      </c>
      <c r="AA9" s="13">
        <f>ROUND(AA$6*Parametres!$E$25,0)</f>
        <v>871</v>
      </c>
      <c r="AB9" s="13">
        <f>ROUND(AB$6*Parametres!$E$25,0)</f>
        <v>932</v>
      </c>
      <c r="AC9" s="13">
        <f>ROUND(AC$6*Parametres!$E$25,0)</f>
        <v>997</v>
      </c>
      <c r="AD9" s="13">
        <f>ROUND(AD$6*Parametres!$E$25,0)</f>
        <v>1067</v>
      </c>
      <c r="AE9" s="13">
        <f>ROUND(AE$6*Parametres!$E$25,0)</f>
        <v>1142</v>
      </c>
      <c r="AF9" s="13">
        <f>ROUND(AF$6*Parametres!$E$25,0)</f>
        <v>1222</v>
      </c>
      <c r="AG9" s="13">
        <f>ROUND(AG$6*Parametres!$E$25,0)</f>
        <v>1307</v>
      </c>
      <c r="AH9" s="13">
        <f>ROUND(AH$6*Parametres!$E$25,0)</f>
        <v>1399</v>
      </c>
      <c r="AI9" s="13">
        <f>ROUND(AI$6*Parametres!$E$25,0)</f>
        <v>1497</v>
      </c>
      <c r="AJ9" s="13">
        <f>ROUND(AJ$6*Parametres!$E$25,0)</f>
        <v>1601</v>
      </c>
      <c r="AK9" s="220">
        <f>ROUND(AK$6*Parametres!$E$25,0)</f>
        <v>1713</v>
      </c>
    </row>
    <row r="10" spans="1:37">
      <c r="A10" s="26" t="s">
        <v>69</v>
      </c>
      <c r="B10" s="14">
        <f>ROUND(B$6*Parametres!$E$20,0)</f>
        <v>0</v>
      </c>
      <c r="C10" s="15">
        <f>ROUND(C$6*Parametres!$E$20,0)</f>
        <v>0</v>
      </c>
      <c r="D10" s="15">
        <f>ROUND(D$6*Parametres!$E$20,0)</f>
        <v>0</v>
      </c>
      <c r="E10" s="15">
        <f>ROUND(E$6*Parametres!$E$20,0)</f>
        <v>0</v>
      </c>
      <c r="F10" s="15">
        <f>ROUND(F$6*Parametres!$E$20,0)</f>
        <v>0</v>
      </c>
      <c r="G10" s="15">
        <f>ROUND(G$6*Parametres!$E$20,0)</f>
        <v>225</v>
      </c>
      <c r="H10" s="15">
        <f>ROUND(H$6*Parametres!$E$20,0)</f>
        <v>241</v>
      </c>
      <c r="I10" s="15">
        <f>ROUND(I$6*Parametres!$E$20,0)</f>
        <v>258</v>
      </c>
      <c r="J10" s="15">
        <f>ROUND(J$6*Parametres!$E$20,0)</f>
        <v>276</v>
      </c>
      <c r="K10" s="15">
        <f>ROUND(K$6*Parametres!$E$20,0)</f>
        <v>295</v>
      </c>
      <c r="L10" s="15">
        <f>ROUND(L$6*Parametres!$E$20,0)</f>
        <v>316</v>
      </c>
      <c r="M10" s="221">
        <f>ROUND(M$6*Parametres!$E$20,0)</f>
        <v>338</v>
      </c>
      <c r="N10" s="251">
        <f>ROUND(N$6*Parametres!$E$20,0)</f>
        <v>361</v>
      </c>
      <c r="O10" s="15">
        <f>ROUND(O$6*Parametres!$E$20,0)</f>
        <v>387</v>
      </c>
      <c r="P10" s="15">
        <f>ROUND(P$6*Parametres!$E$20,0)</f>
        <v>414</v>
      </c>
      <c r="Q10" s="15">
        <f>ROUND(Q$6*Parametres!$E$20,0)</f>
        <v>443</v>
      </c>
      <c r="R10" s="15">
        <f>ROUND(R$6*Parametres!$E$20,0)</f>
        <v>474</v>
      </c>
      <c r="S10" s="15">
        <f>ROUND(S$6*Parametres!$E$20,0)</f>
        <v>507</v>
      </c>
      <c r="T10" s="15">
        <f>ROUND(T$6*Parametres!$E$20,0)</f>
        <v>542</v>
      </c>
      <c r="U10" s="15">
        <f>ROUND(U$6*Parametres!$E$20,0)</f>
        <v>580</v>
      </c>
      <c r="V10" s="15">
        <f>ROUND(V$6*Parametres!$E$20,0)</f>
        <v>621</v>
      </c>
      <c r="W10" s="15">
        <f>ROUND(W$6*Parametres!$E$20,0)</f>
        <v>665</v>
      </c>
      <c r="X10" s="15">
        <f>ROUND(X$6*Parametres!$E$20,0)</f>
        <v>711</v>
      </c>
      <c r="Y10" s="221">
        <f>ROUND(Y$6*Parametres!$E$20,0)</f>
        <v>761</v>
      </c>
      <c r="Z10" s="251">
        <f>ROUND(Z$6*Parametres!$E$20,0)</f>
        <v>814</v>
      </c>
      <c r="AA10" s="15">
        <f>ROUND(AA$6*Parametres!$E$20,0)</f>
        <v>871</v>
      </c>
      <c r="AB10" s="15">
        <f>ROUND(AB$6*Parametres!$E$20,0)</f>
        <v>932</v>
      </c>
      <c r="AC10" s="15">
        <f>ROUND(AC$6*Parametres!$E$20,0)</f>
        <v>997</v>
      </c>
      <c r="AD10" s="15">
        <f>ROUND(AD$6*Parametres!$E$20,0)</f>
        <v>1067</v>
      </c>
      <c r="AE10" s="15">
        <f>ROUND(AE$6*Parametres!$E$20,0)</f>
        <v>1142</v>
      </c>
      <c r="AF10" s="15">
        <f>ROUND(AF$6*Parametres!$E$20,0)</f>
        <v>1222</v>
      </c>
      <c r="AG10" s="15">
        <f>ROUND(AG$6*Parametres!$E$20,0)</f>
        <v>1307</v>
      </c>
      <c r="AH10" s="15">
        <f>ROUND(AH$6*Parametres!$E$20,0)</f>
        <v>1399</v>
      </c>
      <c r="AI10" s="15">
        <f>ROUND(AI$6*Parametres!$E$20,0)</f>
        <v>1497</v>
      </c>
      <c r="AJ10" s="15">
        <f>ROUND(AJ$6*Parametres!$E$20,0)</f>
        <v>1601</v>
      </c>
      <c r="AK10" s="221">
        <f>ROUND(AK$6*Parametres!$E$20,0)</f>
        <v>1713</v>
      </c>
    </row>
    <row r="11" spans="1:37">
      <c r="A11" s="26" t="s">
        <v>70</v>
      </c>
      <c r="B11" s="14">
        <f>ROUND(B$6*Parametres!$E$21,0)</f>
        <v>0</v>
      </c>
      <c r="C11" s="15">
        <f>ROUND(C$6*Parametres!$E$21,0)</f>
        <v>0</v>
      </c>
      <c r="D11" s="15">
        <f>ROUND(D$6*Parametres!$E$21,0)</f>
        <v>0</v>
      </c>
      <c r="E11" s="15">
        <f>ROUND(E$6*Parametres!$E$21,0)</f>
        <v>0</v>
      </c>
      <c r="F11" s="15">
        <f>ROUND(F$6*Parametres!$E$21,0)</f>
        <v>0</v>
      </c>
      <c r="G11" s="15">
        <f>ROUND(G$6*Parametres!$E$21,0)</f>
        <v>300</v>
      </c>
      <c r="H11" s="15">
        <f>ROUND(H$6*Parametres!$E$21,0)</f>
        <v>321</v>
      </c>
      <c r="I11" s="15">
        <f>ROUND(I$6*Parametres!$E$21,0)</f>
        <v>343</v>
      </c>
      <c r="J11" s="15">
        <f>ROUND(J$6*Parametres!$E$21,0)</f>
        <v>367</v>
      </c>
      <c r="K11" s="15">
        <f>ROUND(K$6*Parametres!$E$21,0)</f>
        <v>393</v>
      </c>
      <c r="L11" s="15">
        <f>ROUND(L$6*Parametres!$E$21,0)</f>
        <v>421</v>
      </c>
      <c r="M11" s="221">
        <f>ROUND(M$6*Parametres!$E$21,0)</f>
        <v>450</v>
      </c>
      <c r="N11" s="251">
        <f>ROUND(N$6*Parametres!$E$21,0)</f>
        <v>482</v>
      </c>
      <c r="O11" s="15">
        <f>ROUND(O$6*Parametres!$E$21,0)</f>
        <v>516</v>
      </c>
      <c r="P11" s="15">
        <f>ROUND(P$6*Parametres!$E$21,0)</f>
        <v>552</v>
      </c>
      <c r="Q11" s="15">
        <f>ROUND(Q$6*Parametres!$E$21,0)</f>
        <v>590</v>
      </c>
      <c r="R11" s="15">
        <f>ROUND(R$6*Parametres!$E$21,0)</f>
        <v>632</v>
      </c>
      <c r="S11" s="15">
        <f>ROUND(S$6*Parametres!$E$21,0)</f>
        <v>676</v>
      </c>
      <c r="T11" s="15">
        <f>ROUND(T$6*Parametres!$E$21,0)</f>
        <v>723</v>
      </c>
      <c r="U11" s="15">
        <f>ROUND(U$6*Parametres!$E$21,0)</f>
        <v>774</v>
      </c>
      <c r="V11" s="15">
        <f>ROUND(V$6*Parametres!$E$21,0)</f>
        <v>828</v>
      </c>
      <c r="W11" s="15">
        <f>ROUND(W$6*Parametres!$E$21,0)</f>
        <v>886</v>
      </c>
      <c r="X11" s="15">
        <f>ROUND(X$6*Parametres!$E$21,0)</f>
        <v>948</v>
      </c>
      <c r="Y11" s="221">
        <f>ROUND(Y$6*Parametres!$E$21,0)</f>
        <v>1014</v>
      </c>
      <c r="Z11" s="251">
        <f>ROUND(Z$6*Parametres!$E$21,0)</f>
        <v>1085</v>
      </c>
      <c r="AA11" s="15">
        <f>ROUND(AA$6*Parametres!$E$21,0)</f>
        <v>1161</v>
      </c>
      <c r="AB11" s="15">
        <f>ROUND(AB$6*Parametres!$E$21,0)</f>
        <v>1243</v>
      </c>
      <c r="AC11" s="15">
        <f>ROUND(AC$6*Parametres!$E$21,0)</f>
        <v>1330</v>
      </c>
      <c r="AD11" s="15">
        <f>ROUND(AD$6*Parametres!$E$21,0)</f>
        <v>1423</v>
      </c>
      <c r="AE11" s="15">
        <f>ROUND(AE$6*Parametres!$E$21,0)</f>
        <v>1522</v>
      </c>
      <c r="AF11" s="15">
        <f>ROUND(AF$6*Parametres!$E$21,0)</f>
        <v>1629</v>
      </c>
      <c r="AG11" s="15">
        <f>ROUND(AG$6*Parametres!$E$21,0)</f>
        <v>1743</v>
      </c>
      <c r="AH11" s="15">
        <f>ROUND(AH$6*Parametres!$E$21,0)</f>
        <v>1865</v>
      </c>
      <c r="AI11" s="15">
        <f>ROUND(AI$6*Parametres!$E$21,0)</f>
        <v>1995</v>
      </c>
      <c r="AJ11" s="15">
        <f>ROUND(AJ$6*Parametres!$E$21,0)</f>
        <v>2135</v>
      </c>
      <c r="AK11" s="221">
        <f>ROUND(AK$6*Parametres!$E$21,0)</f>
        <v>2284</v>
      </c>
    </row>
    <row r="12" spans="1:37">
      <c r="A12" s="26" t="s">
        <v>71</v>
      </c>
      <c r="B12" s="14">
        <f>ROUND(B$6*Parametres!$E$22,0)</f>
        <v>0</v>
      </c>
      <c r="C12" s="15">
        <f>ROUND(C$6*Parametres!$E$22,0)</f>
        <v>0</v>
      </c>
      <c r="D12" s="15">
        <f>ROUND(D$6*Parametres!$E$22,0)</f>
        <v>0</v>
      </c>
      <c r="E12" s="15">
        <f>ROUND(E$6*Parametres!$E$22,0)</f>
        <v>0</v>
      </c>
      <c r="F12" s="15">
        <f>ROUND(F$6*Parametres!$E$22,0)</f>
        <v>0</v>
      </c>
      <c r="G12" s="15">
        <f>ROUND(G$6*Parametres!$E$22,0)</f>
        <v>225</v>
      </c>
      <c r="H12" s="15">
        <f>ROUND(H$6*Parametres!$E$22,0)</f>
        <v>241</v>
      </c>
      <c r="I12" s="15">
        <f>ROUND(I$6*Parametres!$E$22,0)</f>
        <v>258</v>
      </c>
      <c r="J12" s="15">
        <f>ROUND(J$6*Parametres!$E$22,0)</f>
        <v>276</v>
      </c>
      <c r="K12" s="15">
        <f>ROUND(K$6*Parametres!$E$22,0)</f>
        <v>295</v>
      </c>
      <c r="L12" s="15">
        <f>ROUND(L$6*Parametres!$E$22,0)</f>
        <v>316</v>
      </c>
      <c r="M12" s="221">
        <f>ROUND(M$6*Parametres!$E$22,0)</f>
        <v>338</v>
      </c>
      <c r="N12" s="251">
        <f>ROUND(N$6*Parametres!$E$22,0)</f>
        <v>361</v>
      </c>
      <c r="O12" s="15">
        <f>ROUND(O$6*Parametres!$E$22,0)</f>
        <v>387</v>
      </c>
      <c r="P12" s="15">
        <f>ROUND(P$6*Parametres!$E$22,0)</f>
        <v>414</v>
      </c>
      <c r="Q12" s="15">
        <f>ROUND(Q$6*Parametres!$E$22,0)</f>
        <v>443</v>
      </c>
      <c r="R12" s="15">
        <f>ROUND(R$6*Parametres!$E$22,0)</f>
        <v>474</v>
      </c>
      <c r="S12" s="15">
        <f>ROUND(S$6*Parametres!$E$22,0)</f>
        <v>507</v>
      </c>
      <c r="T12" s="15">
        <f>ROUND(T$6*Parametres!$E$22,0)</f>
        <v>542</v>
      </c>
      <c r="U12" s="15">
        <f>ROUND(U$6*Parametres!$E$22,0)</f>
        <v>580</v>
      </c>
      <c r="V12" s="15">
        <f>ROUND(V$6*Parametres!$E$22,0)</f>
        <v>621</v>
      </c>
      <c r="W12" s="15">
        <f>ROUND(W$6*Parametres!$E$22,0)</f>
        <v>665</v>
      </c>
      <c r="X12" s="15">
        <f>ROUND(X$6*Parametres!$E$22,0)</f>
        <v>711</v>
      </c>
      <c r="Y12" s="221">
        <f>ROUND(Y$6*Parametres!$E$22,0)</f>
        <v>761</v>
      </c>
      <c r="Z12" s="251">
        <f>ROUND(Z$6*Parametres!$E$22,0)</f>
        <v>814</v>
      </c>
      <c r="AA12" s="15">
        <f>ROUND(AA$6*Parametres!$E$22,0)</f>
        <v>871</v>
      </c>
      <c r="AB12" s="15">
        <f>ROUND(AB$6*Parametres!$E$22,0)</f>
        <v>932</v>
      </c>
      <c r="AC12" s="15">
        <f>ROUND(AC$6*Parametres!$E$22,0)</f>
        <v>997</v>
      </c>
      <c r="AD12" s="15">
        <f>ROUND(AD$6*Parametres!$E$22,0)</f>
        <v>1067</v>
      </c>
      <c r="AE12" s="15">
        <f>ROUND(AE$6*Parametres!$E$22,0)</f>
        <v>1142</v>
      </c>
      <c r="AF12" s="15">
        <f>ROUND(AF$6*Parametres!$E$22,0)</f>
        <v>1222</v>
      </c>
      <c r="AG12" s="15">
        <f>ROUND(AG$6*Parametres!$E$22,0)</f>
        <v>1307</v>
      </c>
      <c r="AH12" s="15">
        <f>ROUND(AH$6*Parametres!$E$22,0)</f>
        <v>1399</v>
      </c>
      <c r="AI12" s="15">
        <f>ROUND(AI$6*Parametres!$E$22,0)</f>
        <v>1497</v>
      </c>
      <c r="AJ12" s="15">
        <f>ROUND(AJ$6*Parametres!$E$22,0)</f>
        <v>1601</v>
      </c>
      <c r="AK12" s="221">
        <f>ROUND(AK$6*Parametres!$E$22,0)</f>
        <v>1713</v>
      </c>
    </row>
    <row r="13" spans="1:37">
      <c r="A13" s="26" t="s">
        <v>185</v>
      </c>
      <c r="B13" s="14">
        <f>ROUND(B$6*Parametres!$E$26,0)</f>
        <v>0</v>
      </c>
      <c r="C13" s="15">
        <f>ROUND(C$6*Parametres!$E$26,0)</f>
        <v>0</v>
      </c>
      <c r="D13" s="15">
        <f>ROUND(D$6*Parametres!$E$26,0)</f>
        <v>0</v>
      </c>
      <c r="E13" s="15">
        <f>ROUND(E$6*Parametres!$E$26,0)</f>
        <v>0</v>
      </c>
      <c r="F13" s="15">
        <f>ROUND(F$6*Parametres!$E$26,0)</f>
        <v>0</v>
      </c>
      <c r="G13" s="15">
        <f>ROUND(G$6*Parametres!$E$26,0)</f>
        <v>225</v>
      </c>
      <c r="H13" s="15">
        <f>ROUND(H$6*Parametres!$E$26,0)</f>
        <v>241</v>
      </c>
      <c r="I13" s="15">
        <f>ROUND(I$6*Parametres!$E$26,0)</f>
        <v>258</v>
      </c>
      <c r="J13" s="15">
        <f>ROUND(J$6*Parametres!$E$26,0)</f>
        <v>276</v>
      </c>
      <c r="K13" s="15">
        <f>ROUND(K$6*Parametres!$E$26,0)</f>
        <v>295</v>
      </c>
      <c r="L13" s="15">
        <f>ROUND(L$6*Parametres!$E$26,0)</f>
        <v>316</v>
      </c>
      <c r="M13" s="221">
        <f>ROUND(M$6*Parametres!$E$26,0)</f>
        <v>338</v>
      </c>
      <c r="N13" s="251">
        <f>ROUND(N$6*Parametres!$E$26,0)</f>
        <v>361</v>
      </c>
      <c r="O13" s="15">
        <f>ROUND(O$6*Parametres!$E$26,0)</f>
        <v>387</v>
      </c>
      <c r="P13" s="15">
        <f>ROUND(P$6*Parametres!$E$26,0)</f>
        <v>414</v>
      </c>
      <c r="Q13" s="15">
        <f>ROUND(Q$6*Parametres!$E$26,0)</f>
        <v>443</v>
      </c>
      <c r="R13" s="15">
        <f>ROUND(R$6*Parametres!$E$26,0)</f>
        <v>474</v>
      </c>
      <c r="S13" s="15">
        <f>ROUND(S$6*Parametres!$E$26,0)</f>
        <v>507</v>
      </c>
      <c r="T13" s="15">
        <f>ROUND(T$6*Parametres!$E$26,0)</f>
        <v>542</v>
      </c>
      <c r="U13" s="15">
        <f>ROUND(U$6*Parametres!$E$26,0)</f>
        <v>580</v>
      </c>
      <c r="V13" s="15">
        <f>ROUND(V$6*Parametres!$E$26,0)</f>
        <v>621</v>
      </c>
      <c r="W13" s="15">
        <f>ROUND(W$6*Parametres!$E$26,0)</f>
        <v>665</v>
      </c>
      <c r="X13" s="15">
        <f>ROUND(X$6*Parametres!$E$26,0)</f>
        <v>711</v>
      </c>
      <c r="Y13" s="221">
        <f>ROUND(Y$6*Parametres!$E$26,0)</f>
        <v>761</v>
      </c>
      <c r="Z13" s="251">
        <f>ROUND(Z$6*Parametres!$E$26,0)</f>
        <v>814</v>
      </c>
      <c r="AA13" s="15">
        <f>ROUND(AA$6*Parametres!$E$26,0)</f>
        <v>871</v>
      </c>
      <c r="AB13" s="15">
        <f>ROUND(AB$6*Parametres!$E$26,0)</f>
        <v>932</v>
      </c>
      <c r="AC13" s="15">
        <f>ROUND(AC$6*Parametres!$E$26,0)</f>
        <v>997</v>
      </c>
      <c r="AD13" s="15">
        <f>ROUND(AD$6*Parametres!$E$26,0)</f>
        <v>1067</v>
      </c>
      <c r="AE13" s="15">
        <f>ROUND(AE$6*Parametres!$E$26,0)</f>
        <v>1142</v>
      </c>
      <c r="AF13" s="15">
        <f>ROUND(AF$6*Parametres!$E$26,0)</f>
        <v>1222</v>
      </c>
      <c r="AG13" s="15">
        <f>ROUND(AG$6*Parametres!$E$26,0)</f>
        <v>1307</v>
      </c>
      <c r="AH13" s="15">
        <f>ROUND(AH$6*Parametres!$E$26,0)</f>
        <v>1399</v>
      </c>
      <c r="AI13" s="15">
        <f>ROUND(AI$6*Parametres!$E$26,0)</f>
        <v>1497</v>
      </c>
      <c r="AJ13" s="15">
        <f>ROUND(AJ$6*Parametres!$E$26,0)</f>
        <v>1601</v>
      </c>
      <c r="AK13" s="221">
        <f>ROUND(AK$6*Parametres!$E$26,0)</f>
        <v>1713</v>
      </c>
    </row>
    <row r="14" spans="1:37">
      <c r="A14" s="26" t="s">
        <v>72</v>
      </c>
      <c r="B14" s="14">
        <f>ROUND(B$6*Parametres!$E$27,0)</f>
        <v>0</v>
      </c>
      <c r="C14" s="15">
        <f>ROUND(C$6*Parametres!$E$27,0)</f>
        <v>0</v>
      </c>
      <c r="D14" s="15">
        <f>ROUND(D$6*Parametres!$E$27,0)</f>
        <v>0</v>
      </c>
      <c r="E14" s="15">
        <f>ROUND(E$6*Parametres!$E$27,0)</f>
        <v>0</v>
      </c>
      <c r="F14" s="15">
        <f>ROUND(F$6*Parametres!$E$27,0)</f>
        <v>0</v>
      </c>
      <c r="G14" s="15">
        <f>ROUND(G$6*Parametres!$E$27,0)</f>
        <v>225</v>
      </c>
      <c r="H14" s="15">
        <f>ROUND(H$6*Parametres!$E$27,0)</f>
        <v>241</v>
      </c>
      <c r="I14" s="15">
        <f>ROUND(I$6*Parametres!$E$27,0)</f>
        <v>258</v>
      </c>
      <c r="J14" s="15">
        <f>ROUND(J$6*Parametres!$E$27,0)</f>
        <v>276</v>
      </c>
      <c r="K14" s="15">
        <f>ROUND(K$6*Parametres!$E$27,0)</f>
        <v>295</v>
      </c>
      <c r="L14" s="15">
        <f>ROUND(L$6*Parametres!$E$27,0)</f>
        <v>316</v>
      </c>
      <c r="M14" s="221">
        <f>ROUND(M$6*Parametres!$E$27,0)</f>
        <v>338</v>
      </c>
      <c r="N14" s="251">
        <f>ROUND(N$6*Parametres!$E$27,0)</f>
        <v>361</v>
      </c>
      <c r="O14" s="15">
        <f>ROUND(O$6*Parametres!$E$27,0)</f>
        <v>387</v>
      </c>
      <c r="P14" s="15">
        <f>ROUND(P$6*Parametres!$E$27,0)</f>
        <v>414</v>
      </c>
      <c r="Q14" s="15">
        <f>ROUND(Q$6*Parametres!$E$27,0)</f>
        <v>443</v>
      </c>
      <c r="R14" s="15">
        <f>ROUND(R$6*Parametres!$E$27,0)</f>
        <v>474</v>
      </c>
      <c r="S14" s="15">
        <f>ROUND(S$6*Parametres!$E$27,0)</f>
        <v>507</v>
      </c>
      <c r="T14" s="15">
        <f>ROUND(T$6*Parametres!$E$27,0)</f>
        <v>542</v>
      </c>
      <c r="U14" s="15">
        <f>ROUND(U$6*Parametres!$E$27,0)</f>
        <v>580</v>
      </c>
      <c r="V14" s="15">
        <f>ROUND(V$6*Parametres!$E$27,0)</f>
        <v>621</v>
      </c>
      <c r="W14" s="15">
        <f>ROUND(W$6*Parametres!$E$27,0)</f>
        <v>665</v>
      </c>
      <c r="X14" s="15">
        <f>ROUND(X$6*Parametres!$E$27,0)</f>
        <v>711</v>
      </c>
      <c r="Y14" s="221">
        <f>ROUND(Y$6*Parametres!$E$27,0)</f>
        <v>761</v>
      </c>
      <c r="Z14" s="251">
        <f>ROUND(Z$6*Parametres!$E$27,0)</f>
        <v>814</v>
      </c>
      <c r="AA14" s="15">
        <f>ROUND(AA$6*Parametres!$E$27,0)</f>
        <v>871</v>
      </c>
      <c r="AB14" s="15">
        <f>ROUND(AB$6*Parametres!$E$27,0)</f>
        <v>932</v>
      </c>
      <c r="AC14" s="15">
        <f>ROUND(AC$6*Parametres!$E$27,0)</f>
        <v>997</v>
      </c>
      <c r="AD14" s="15">
        <f>ROUND(AD$6*Parametres!$E$27,0)</f>
        <v>1067</v>
      </c>
      <c r="AE14" s="15">
        <f>ROUND(AE$6*Parametres!$E$27,0)</f>
        <v>1142</v>
      </c>
      <c r="AF14" s="15">
        <f>ROUND(AF$6*Parametres!$E$27,0)</f>
        <v>1222</v>
      </c>
      <c r="AG14" s="15">
        <f>ROUND(AG$6*Parametres!$E$27,0)</f>
        <v>1307</v>
      </c>
      <c r="AH14" s="15">
        <f>ROUND(AH$6*Parametres!$E$27,0)</f>
        <v>1399</v>
      </c>
      <c r="AI14" s="15">
        <f>ROUND(AI$6*Parametres!$E$27,0)</f>
        <v>1497</v>
      </c>
      <c r="AJ14" s="15">
        <f>ROUND(AJ$6*Parametres!$E$27,0)</f>
        <v>1601</v>
      </c>
      <c r="AK14" s="221">
        <f>ROUND(AK$6*Parametres!$E$27,0)</f>
        <v>1713</v>
      </c>
    </row>
    <row r="15" spans="1:37" ht="16.5" thickBot="1">
      <c r="A15" s="210" t="s">
        <v>179</v>
      </c>
      <c r="B15" s="222">
        <f>ROUND(B7*Parametres!$E31,0)</f>
        <v>0</v>
      </c>
      <c r="C15" s="223">
        <f>ROUND(C7*Parametres!$E31,0)</f>
        <v>0</v>
      </c>
      <c r="D15" s="223">
        <f>ROUND(D7*Parametres!$E31,0)</f>
        <v>0</v>
      </c>
      <c r="E15" s="223">
        <f>ROUND(E7*Parametres!$E31,0)</f>
        <v>0</v>
      </c>
      <c r="F15" s="223">
        <f>ROUND(F7*Parametres!$E31,0)</f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66">
        <f>ROUND(M6*Parametres!$E31,0)</f>
        <v>225</v>
      </c>
      <c r="N15" s="254">
        <f>ROUND(N6*Parametres!$E31,0)</f>
        <v>241</v>
      </c>
      <c r="O15" s="223">
        <f>ROUND(O6*Parametres!$E31,0)</f>
        <v>258</v>
      </c>
      <c r="P15" s="223">
        <f>ROUND(P6*Parametres!$E31,0)</f>
        <v>276</v>
      </c>
      <c r="Q15" s="223">
        <f>ROUND(Q6*Parametres!$E31,0)</f>
        <v>295</v>
      </c>
      <c r="R15" s="223">
        <f>ROUND(R6*Parametres!$E31,0)</f>
        <v>316</v>
      </c>
      <c r="S15" s="223">
        <f>ROUND(S6*Parametres!$E31,0)</f>
        <v>338</v>
      </c>
      <c r="T15" s="223">
        <f>ROUND(T6*Parametres!$E31,0)</f>
        <v>362</v>
      </c>
      <c r="U15" s="223">
        <f>ROUND(U6*Parametres!$E31,0)</f>
        <v>387</v>
      </c>
      <c r="V15" s="223">
        <f>ROUND(V6*Parametres!$E31,0)</f>
        <v>414</v>
      </c>
      <c r="W15" s="223">
        <f>ROUND(W6*Parametres!$E31,0)</f>
        <v>443</v>
      </c>
      <c r="X15" s="223">
        <f>ROUND(X6*Parametres!$E31,0)</f>
        <v>474</v>
      </c>
      <c r="Y15" s="266">
        <f>ROUND(Y6*Parametres!$E31,0)</f>
        <v>507</v>
      </c>
      <c r="Z15" s="254">
        <f>ROUND(Z6*Parametres!$E31,0)</f>
        <v>543</v>
      </c>
      <c r="AA15" s="223">
        <f>ROUND(AA6*Parametres!$E31,0)</f>
        <v>581</v>
      </c>
      <c r="AB15" s="223">
        <f>ROUND(AB6*Parametres!$E31,0)</f>
        <v>621</v>
      </c>
      <c r="AC15" s="223">
        <f>ROUND(AC6*Parametres!$E31,0)</f>
        <v>665</v>
      </c>
      <c r="AD15" s="223">
        <f>ROUND(AD6*Parametres!$E31,0)</f>
        <v>711</v>
      </c>
      <c r="AE15" s="223">
        <f>ROUND(AE6*Parametres!$E31,0)</f>
        <v>761</v>
      </c>
      <c r="AF15" s="223">
        <f>ROUND(AF6*Parametres!$E31,0)</f>
        <v>814</v>
      </c>
      <c r="AG15" s="223">
        <f>ROUND(AG6*Parametres!$E31,0)</f>
        <v>871</v>
      </c>
      <c r="AH15" s="223">
        <f>ROUND(AH6*Parametres!$E31,0)</f>
        <v>932</v>
      </c>
      <c r="AI15" s="223">
        <f>ROUND(AI6*Parametres!$E31,0)</f>
        <v>998</v>
      </c>
      <c r="AJ15" s="223">
        <f>ROUND(AJ6*Parametres!$E31,0)</f>
        <v>1068</v>
      </c>
      <c r="AK15" s="266">
        <f>ROUND(AK6*Parametres!$E31,0)</f>
        <v>1142</v>
      </c>
    </row>
    <row r="16" spans="1:37" ht="17" customHeight="1" thickTop="1">
      <c r="A16" s="423" t="s">
        <v>114</v>
      </c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26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67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267"/>
    </row>
    <row r="17" spans="1:37" ht="17" customHeight="1" thickBot="1">
      <c r="A17" s="422"/>
      <c r="B17" s="7"/>
      <c r="C17" s="4"/>
      <c r="D17" s="4"/>
      <c r="E17" s="4"/>
      <c r="F17" s="4"/>
      <c r="G17" s="4"/>
      <c r="H17" s="4"/>
      <c r="I17" s="4"/>
      <c r="J17" s="4"/>
      <c r="K17" s="4"/>
      <c r="L17" s="4"/>
      <c r="M17" s="26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67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267"/>
    </row>
    <row r="18" spans="1:37" ht="16.5" thickTop="1">
      <c r="A18" s="26" t="s">
        <v>68</v>
      </c>
      <c r="B18" s="18">
        <f>B$9*'LISTE-PRIX'!$B$5</f>
        <v>0</v>
      </c>
      <c r="C18" s="19">
        <f>C$9*'LISTE-PRIX'!$B$5</f>
        <v>0</v>
      </c>
      <c r="D18" s="19">
        <f>D$9*'LISTE-PRIX'!$B$5</f>
        <v>0</v>
      </c>
      <c r="E18" s="19">
        <f>E$9*'LISTE-PRIX'!$B$5</f>
        <v>0</v>
      </c>
      <c r="F18" s="19">
        <f>F$9*'LISTE-PRIX'!$B$5</f>
        <v>0</v>
      </c>
      <c r="G18" s="19">
        <f>G$9*'LISTE-PRIX'!$B$5</f>
        <v>2250</v>
      </c>
      <c r="H18" s="19">
        <f>H$9*'LISTE-PRIX'!$B$5</f>
        <v>2410</v>
      </c>
      <c r="I18" s="19">
        <f>I$9*'LISTE-PRIX'!$B$5</f>
        <v>2580</v>
      </c>
      <c r="J18" s="19">
        <f>J$9*'LISTE-PRIX'!$B$5</f>
        <v>2760</v>
      </c>
      <c r="K18" s="19">
        <f>K$9*'LISTE-PRIX'!$B$5</f>
        <v>2950</v>
      </c>
      <c r="L18" s="19">
        <f>L$9*'LISTE-PRIX'!$B$5</f>
        <v>3160</v>
      </c>
      <c r="M18" s="268">
        <f>M$9*'LISTE-PRIX'!$B$5</f>
        <v>3380</v>
      </c>
      <c r="N18" s="255">
        <f>N$9*'LISTE-PRIX'!$B$5</f>
        <v>3610</v>
      </c>
      <c r="O18" s="19">
        <f>O$9*'LISTE-PRIX'!$B$5</f>
        <v>3870</v>
      </c>
      <c r="P18" s="19">
        <f>P$9*'LISTE-PRIX'!$B$5</f>
        <v>4140</v>
      </c>
      <c r="Q18" s="19">
        <f>Q$9*'LISTE-PRIX'!$B$5</f>
        <v>4430</v>
      </c>
      <c r="R18" s="19">
        <f>R$9*'LISTE-PRIX'!$B$5</f>
        <v>4740</v>
      </c>
      <c r="S18" s="19">
        <f>S$9*'LISTE-PRIX'!$B$5</f>
        <v>5070</v>
      </c>
      <c r="T18" s="19">
        <f>T$9*'LISTE-PRIX'!$B$5</f>
        <v>5420</v>
      </c>
      <c r="U18" s="19">
        <f>U$9*'LISTE-PRIX'!$B$5</f>
        <v>5800</v>
      </c>
      <c r="V18" s="19">
        <f>V$9*'LISTE-PRIX'!$B$5</f>
        <v>6210</v>
      </c>
      <c r="W18" s="19">
        <f>W$9*'LISTE-PRIX'!$B$5</f>
        <v>6650</v>
      </c>
      <c r="X18" s="19">
        <f>X$9*'LISTE-PRIX'!$B$5</f>
        <v>7110</v>
      </c>
      <c r="Y18" s="268">
        <f>Y$9*'LISTE-PRIX'!$B$5</f>
        <v>7610</v>
      </c>
      <c r="Z18" s="255">
        <f>Z$9*'LISTE-PRIX'!$B$5</f>
        <v>8140</v>
      </c>
      <c r="AA18" s="19">
        <f>AA$9*'LISTE-PRIX'!$B$5</f>
        <v>8710</v>
      </c>
      <c r="AB18" s="19">
        <f>AB$9*'LISTE-PRIX'!$B$5</f>
        <v>9320</v>
      </c>
      <c r="AC18" s="19">
        <f>AC$9*'LISTE-PRIX'!$B$5</f>
        <v>9970</v>
      </c>
      <c r="AD18" s="19">
        <f>AD$9*'LISTE-PRIX'!$B$5</f>
        <v>10670</v>
      </c>
      <c r="AE18" s="19">
        <f>AE$9*'LISTE-PRIX'!$B$5</f>
        <v>11420</v>
      </c>
      <c r="AF18" s="19">
        <f>AF$9*'LISTE-PRIX'!$B$5</f>
        <v>12220</v>
      </c>
      <c r="AG18" s="19">
        <f>AG$9*'LISTE-PRIX'!$B$5</f>
        <v>13070</v>
      </c>
      <c r="AH18" s="19">
        <f>AH$9*'LISTE-PRIX'!$B$5</f>
        <v>13990</v>
      </c>
      <c r="AI18" s="19">
        <f>AI$9*'LISTE-PRIX'!$B$5</f>
        <v>14970</v>
      </c>
      <c r="AJ18" s="19">
        <f>AJ$9*'LISTE-PRIX'!$B$5</f>
        <v>16010</v>
      </c>
      <c r="AK18" s="268">
        <f>AK$9*'LISTE-PRIX'!$B$5</f>
        <v>17130</v>
      </c>
    </row>
    <row r="19" spans="1:37">
      <c r="A19" s="26" t="s">
        <v>69</v>
      </c>
      <c r="B19" s="20">
        <f>B$10*'LISTE-PRIX'!$B$6</f>
        <v>0</v>
      </c>
      <c r="C19" s="21">
        <f>C$10*'LISTE-PRIX'!$B$6</f>
        <v>0</v>
      </c>
      <c r="D19" s="21">
        <f>D$10*'LISTE-PRIX'!$B$6</f>
        <v>0</v>
      </c>
      <c r="E19" s="21">
        <f>E$10*'LISTE-PRIX'!$B$6</f>
        <v>0</v>
      </c>
      <c r="F19" s="21">
        <f>F$10*'LISTE-PRIX'!$B$6</f>
        <v>0</v>
      </c>
      <c r="G19" s="21">
        <f>G$10*'LISTE-PRIX'!$B$6</f>
        <v>3375</v>
      </c>
      <c r="H19" s="21">
        <f>H$10*'LISTE-PRIX'!$B$6</f>
        <v>3615</v>
      </c>
      <c r="I19" s="21">
        <f>I$10*'LISTE-PRIX'!$B$6</f>
        <v>3870</v>
      </c>
      <c r="J19" s="21">
        <f>J$10*'LISTE-PRIX'!$B$6</f>
        <v>4140</v>
      </c>
      <c r="K19" s="21">
        <f>K$10*'LISTE-PRIX'!$B$6</f>
        <v>4425</v>
      </c>
      <c r="L19" s="21">
        <f>L$10*'LISTE-PRIX'!$B$6</f>
        <v>4740</v>
      </c>
      <c r="M19" s="227">
        <f>M$10*'LISTE-PRIX'!$B$6</f>
        <v>5070</v>
      </c>
      <c r="N19" s="256">
        <f>N$10*'LISTE-PRIX'!$B$6</f>
        <v>5415</v>
      </c>
      <c r="O19" s="21">
        <f>O$10*'LISTE-PRIX'!$B$6</f>
        <v>5805</v>
      </c>
      <c r="P19" s="21">
        <f>P$10*'LISTE-PRIX'!$B$6</f>
        <v>6210</v>
      </c>
      <c r="Q19" s="21">
        <f>Q$10*'LISTE-PRIX'!$B$6</f>
        <v>6645</v>
      </c>
      <c r="R19" s="21">
        <f>R$10*'LISTE-PRIX'!$B$6</f>
        <v>7110</v>
      </c>
      <c r="S19" s="21">
        <f>S$10*'LISTE-PRIX'!$B$6</f>
        <v>7605</v>
      </c>
      <c r="T19" s="21">
        <f>T$10*'LISTE-PRIX'!$B$6</f>
        <v>8130</v>
      </c>
      <c r="U19" s="21">
        <f>U$10*'LISTE-PRIX'!$B$6</f>
        <v>8700</v>
      </c>
      <c r="V19" s="21">
        <f>V$10*'LISTE-PRIX'!$B$6</f>
        <v>9315</v>
      </c>
      <c r="W19" s="21">
        <f>W$10*'LISTE-PRIX'!$B$6</f>
        <v>9975</v>
      </c>
      <c r="X19" s="21">
        <f>X$10*'LISTE-PRIX'!$B$6</f>
        <v>10665</v>
      </c>
      <c r="Y19" s="227">
        <f>Y$10*'LISTE-PRIX'!$B$6</f>
        <v>11415</v>
      </c>
      <c r="Z19" s="256">
        <f>Z$10*'LISTE-PRIX'!$B$6</f>
        <v>12210</v>
      </c>
      <c r="AA19" s="21">
        <f>AA$10*'LISTE-PRIX'!$B$6</f>
        <v>13065</v>
      </c>
      <c r="AB19" s="21">
        <f>AB$10*'LISTE-PRIX'!$B$6</f>
        <v>13980</v>
      </c>
      <c r="AC19" s="21">
        <f>AC$10*'LISTE-PRIX'!$B$6</f>
        <v>14955</v>
      </c>
      <c r="AD19" s="21">
        <f>AD$10*'LISTE-PRIX'!$B$6</f>
        <v>16005</v>
      </c>
      <c r="AE19" s="21">
        <f>AE$10*'LISTE-PRIX'!$B$6</f>
        <v>17130</v>
      </c>
      <c r="AF19" s="21">
        <f>AF$10*'LISTE-PRIX'!$B$6</f>
        <v>18330</v>
      </c>
      <c r="AG19" s="21">
        <f>AG$10*'LISTE-PRIX'!$B$6</f>
        <v>19605</v>
      </c>
      <c r="AH19" s="21">
        <f>AH$10*'LISTE-PRIX'!$B$6</f>
        <v>20985</v>
      </c>
      <c r="AI19" s="21">
        <f>AI$10*'LISTE-PRIX'!$B$6</f>
        <v>22455</v>
      </c>
      <c r="AJ19" s="21">
        <f>AJ$10*'LISTE-PRIX'!$B$6</f>
        <v>24015</v>
      </c>
      <c r="AK19" s="227">
        <f>AK$10*'LISTE-PRIX'!$B$6</f>
        <v>25695</v>
      </c>
    </row>
    <row r="20" spans="1:37">
      <c r="A20" s="26" t="s">
        <v>70</v>
      </c>
      <c r="B20" s="20">
        <f>B$10*'LISTE-PRIX'!$B$7</f>
        <v>0</v>
      </c>
      <c r="C20" s="21">
        <f>C$10*'LISTE-PRIX'!$B$7</f>
        <v>0</v>
      </c>
      <c r="D20" s="21">
        <f>D$10*'LISTE-PRIX'!$B$7</f>
        <v>0</v>
      </c>
      <c r="E20" s="21">
        <f>E$10*'LISTE-PRIX'!$B$7</f>
        <v>0</v>
      </c>
      <c r="F20" s="21">
        <f>F$10*'LISTE-PRIX'!$B$7</f>
        <v>0</v>
      </c>
      <c r="G20" s="21">
        <f>G$10*'LISTE-PRIX'!$B$7</f>
        <v>2925</v>
      </c>
      <c r="H20" s="21">
        <f>H$10*'LISTE-PRIX'!$B$7</f>
        <v>3133</v>
      </c>
      <c r="I20" s="21">
        <f>I$10*'LISTE-PRIX'!$B$7</f>
        <v>3354</v>
      </c>
      <c r="J20" s="21">
        <f>J$10*'LISTE-PRIX'!$B$7</f>
        <v>3588</v>
      </c>
      <c r="K20" s="21">
        <f>K$10*'LISTE-PRIX'!$B$7</f>
        <v>3835</v>
      </c>
      <c r="L20" s="21">
        <f>L$10*'LISTE-PRIX'!$B$7</f>
        <v>4108</v>
      </c>
      <c r="M20" s="227">
        <f>M$10*'LISTE-PRIX'!$B$7</f>
        <v>4394</v>
      </c>
      <c r="N20" s="256">
        <f>N$10*'LISTE-PRIX'!$B$7</f>
        <v>4693</v>
      </c>
      <c r="O20" s="21">
        <f>O$10*'LISTE-PRIX'!$B$7</f>
        <v>5031</v>
      </c>
      <c r="P20" s="21">
        <f>P$10*'LISTE-PRIX'!$B$7</f>
        <v>5382</v>
      </c>
      <c r="Q20" s="21">
        <f>Q$10*'LISTE-PRIX'!$B$7</f>
        <v>5759</v>
      </c>
      <c r="R20" s="21">
        <f>R$10*'LISTE-PRIX'!$B$7</f>
        <v>6162</v>
      </c>
      <c r="S20" s="21">
        <f>S$10*'LISTE-PRIX'!$B$7</f>
        <v>6591</v>
      </c>
      <c r="T20" s="21">
        <f>T$10*'LISTE-PRIX'!$B$7</f>
        <v>7046</v>
      </c>
      <c r="U20" s="21">
        <f>U$10*'LISTE-PRIX'!$B$7</f>
        <v>7540</v>
      </c>
      <c r="V20" s="21">
        <f>V$10*'LISTE-PRIX'!$B$7</f>
        <v>8073</v>
      </c>
      <c r="W20" s="21">
        <f>W$10*'LISTE-PRIX'!$B$7</f>
        <v>8645</v>
      </c>
      <c r="X20" s="21">
        <f>X$10*'LISTE-PRIX'!$B$7</f>
        <v>9243</v>
      </c>
      <c r="Y20" s="227">
        <f>Y$10*'LISTE-PRIX'!$B$7</f>
        <v>9893</v>
      </c>
      <c r="Z20" s="256">
        <f>Z$10*'LISTE-PRIX'!$B$7</f>
        <v>10582</v>
      </c>
      <c r="AA20" s="21">
        <f>AA$10*'LISTE-PRIX'!$B$7</f>
        <v>11323</v>
      </c>
      <c r="AB20" s="21">
        <f>AB$10*'LISTE-PRIX'!$B$7</f>
        <v>12116</v>
      </c>
      <c r="AC20" s="21">
        <f>AC$10*'LISTE-PRIX'!$B$7</f>
        <v>12961</v>
      </c>
      <c r="AD20" s="21">
        <f>AD$10*'LISTE-PRIX'!$B$7</f>
        <v>13871</v>
      </c>
      <c r="AE20" s="21">
        <f>AE$10*'LISTE-PRIX'!$B$7</f>
        <v>14846</v>
      </c>
      <c r="AF20" s="21">
        <f>AF$10*'LISTE-PRIX'!$B$7</f>
        <v>15886</v>
      </c>
      <c r="AG20" s="21">
        <f>AG$10*'LISTE-PRIX'!$B$7</f>
        <v>16991</v>
      </c>
      <c r="AH20" s="21">
        <f>AH$10*'LISTE-PRIX'!$B$7</f>
        <v>18187</v>
      </c>
      <c r="AI20" s="21">
        <f>AI$10*'LISTE-PRIX'!$B$7</f>
        <v>19461</v>
      </c>
      <c r="AJ20" s="21">
        <f>AJ$10*'LISTE-PRIX'!$B$7</f>
        <v>20813</v>
      </c>
      <c r="AK20" s="227">
        <f>AK$10*'LISTE-PRIX'!$B$7</f>
        <v>22269</v>
      </c>
    </row>
    <row r="21" spans="1:37">
      <c r="A21" s="26" t="s">
        <v>71</v>
      </c>
      <c r="B21" s="20">
        <f>B$12*'LISTE-PRIX'!$B$8</f>
        <v>0</v>
      </c>
      <c r="C21" s="21">
        <f>C$12*'LISTE-PRIX'!$B$8</f>
        <v>0</v>
      </c>
      <c r="D21" s="21">
        <f>D$12*'LISTE-PRIX'!$B$8</f>
        <v>0</v>
      </c>
      <c r="E21" s="21">
        <f>E$12*'LISTE-PRIX'!$B$8</f>
        <v>0</v>
      </c>
      <c r="F21" s="21">
        <f>F$12*'LISTE-PRIX'!$B$8</f>
        <v>0</v>
      </c>
      <c r="G21" s="21">
        <f>G$12*'LISTE-PRIX'!$B$8</f>
        <v>3600</v>
      </c>
      <c r="H21" s="21">
        <f>H$12*'LISTE-PRIX'!$B$8</f>
        <v>3856</v>
      </c>
      <c r="I21" s="21">
        <f>I$12*'LISTE-PRIX'!$B$8</f>
        <v>4128</v>
      </c>
      <c r="J21" s="21">
        <f>J$12*'LISTE-PRIX'!$B$8</f>
        <v>4416</v>
      </c>
      <c r="K21" s="21">
        <f>K$12*'LISTE-PRIX'!$B$8</f>
        <v>4720</v>
      </c>
      <c r="L21" s="21">
        <f>L$12*'LISTE-PRIX'!$B$8</f>
        <v>5056</v>
      </c>
      <c r="M21" s="227">
        <f>M$12*'LISTE-PRIX'!$B$8</f>
        <v>5408</v>
      </c>
      <c r="N21" s="256">
        <f>N$12*'LISTE-PRIX'!$B$8</f>
        <v>5776</v>
      </c>
      <c r="O21" s="21">
        <f>O$12*'LISTE-PRIX'!$B$8</f>
        <v>6192</v>
      </c>
      <c r="P21" s="21">
        <f>P$12*'LISTE-PRIX'!$B$8</f>
        <v>6624</v>
      </c>
      <c r="Q21" s="21">
        <f>Q$12*'LISTE-PRIX'!$B$8</f>
        <v>7088</v>
      </c>
      <c r="R21" s="21">
        <f>R$12*'LISTE-PRIX'!$B$8</f>
        <v>7584</v>
      </c>
      <c r="S21" s="21">
        <f>S$12*'LISTE-PRIX'!$B$8</f>
        <v>8112</v>
      </c>
      <c r="T21" s="21">
        <f>T$12*'LISTE-PRIX'!$B$8</f>
        <v>8672</v>
      </c>
      <c r="U21" s="21">
        <f>U$12*'LISTE-PRIX'!$B$8</f>
        <v>9280</v>
      </c>
      <c r="V21" s="21">
        <f>V$12*'LISTE-PRIX'!$B$8</f>
        <v>9936</v>
      </c>
      <c r="W21" s="21">
        <f>W$12*'LISTE-PRIX'!$B$8</f>
        <v>10640</v>
      </c>
      <c r="X21" s="21">
        <f>X$12*'LISTE-PRIX'!$B$8</f>
        <v>11376</v>
      </c>
      <c r="Y21" s="227">
        <f>Y$12*'LISTE-PRIX'!$B$8</f>
        <v>12176</v>
      </c>
      <c r="Z21" s="256">
        <f>Z$12*'LISTE-PRIX'!$B$8</f>
        <v>13024</v>
      </c>
      <c r="AA21" s="21">
        <f>AA$12*'LISTE-PRIX'!$B$8</f>
        <v>13936</v>
      </c>
      <c r="AB21" s="21">
        <f>AB$12*'LISTE-PRIX'!$B$8</f>
        <v>14912</v>
      </c>
      <c r="AC21" s="21">
        <f>AC$12*'LISTE-PRIX'!$B$8</f>
        <v>15952</v>
      </c>
      <c r="AD21" s="21">
        <f>AD$12*'LISTE-PRIX'!$B$8</f>
        <v>17072</v>
      </c>
      <c r="AE21" s="21">
        <f>AE$12*'LISTE-PRIX'!$B$8</f>
        <v>18272</v>
      </c>
      <c r="AF21" s="21">
        <f>AF$12*'LISTE-PRIX'!$B$8</f>
        <v>19552</v>
      </c>
      <c r="AG21" s="21">
        <f>AG$12*'LISTE-PRIX'!$B$8</f>
        <v>20912</v>
      </c>
      <c r="AH21" s="21">
        <f>AH$12*'LISTE-PRIX'!$B$8</f>
        <v>22384</v>
      </c>
      <c r="AI21" s="21">
        <f>AI$12*'LISTE-PRIX'!$B$8</f>
        <v>23952</v>
      </c>
      <c r="AJ21" s="21">
        <f>AJ$12*'LISTE-PRIX'!$B$8</f>
        <v>25616</v>
      </c>
      <c r="AK21" s="227">
        <f>AK$12*'LISTE-PRIX'!$B$8</f>
        <v>27408</v>
      </c>
    </row>
    <row r="22" spans="1:37">
      <c r="A22" s="26" t="s">
        <v>184</v>
      </c>
      <c r="B22" s="20">
        <f>B$13*'LISTE-PRIX'!$B$9</f>
        <v>0</v>
      </c>
      <c r="C22" s="21">
        <f>C$14*'LISTE-PRIX'!$B$9</f>
        <v>0</v>
      </c>
      <c r="D22" s="21">
        <f>D$14*'LISTE-PRIX'!$B$9</f>
        <v>0</v>
      </c>
      <c r="E22" s="21">
        <f>E$14*'LISTE-PRIX'!$B$9</f>
        <v>0</v>
      </c>
      <c r="F22" s="21">
        <f>F$14*'LISTE-PRIX'!$B$9</f>
        <v>0</v>
      </c>
      <c r="G22" s="21">
        <f>G$14*'LISTE-PRIX'!$B$9</f>
        <v>1800</v>
      </c>
      <c r="H22" s="21">
        <f>H$14*'LISTE-PRIX'!$B$9</f>
        <v>1928</v>
      </c>
      <c r="I22" s="21">
        <f>I$14*'LISTE-PRIX'!$B$9</f>
        <v>2064</v>
      </c>
      <c r="J22" s="21">
        <f>J$14*'LISTE-PRIX'!$B$9</f>
        <v>2208</v>
      </c>
      <c r="K22" s="21">
        <f>K$14*'LISTE-PRIX'!$B$9</f>
        <v>2360</v>
      </c>
      <c r="L22" s="21">
        <f>L$14*'LISTE-PRIX'!$B$9</f>
        <v>2528</v>
      </c>
      <c r="M22" s="227">
        <f>M$14*'LISTE-PRIX'!$B$9</f>
        <v>2704</v>
      </c>
      <c r="N22" s="256">
        <f>N$14*'LISTE-PRIX'!$B$9</f>
        <v>2888</v>
      </c>
      <c r="O22" s="21">
        <f>O$14*'LISTE-PRIX'!$B$9</f>
        <v>3096</v>
      </c>
      <c r="P22" s="21">
        <f>P$14*'LISTE-PRIX'!$B$9</f>
        <v>3312</v>
      </c>
      <c r="Q22" s="21">
        <f>Q$14*'LISTE-PRIX'!$B$9</f>
        <v>3544</v>
      </c>
      <c r="R22" s="21">
        <f>R$14*'LISTE-PRIX'!$B$9</f>
        <v>3792</v>
      </c>
      <c r="S22" s="21">
        <f>S$14*'LISTE-PRIX'!$B$9</f>
        <v>4056</v>
      </c>
      <c r="T22" s="21">
        <f>T$14*'LISTE-PRIX'!$B$9</f>
        <v>4336</v>
      </c>
      <c r="U22" s="21">
        <f>U$14*'LISTE-PRIX'!$B$9</f>
        <v>4640</v>
      </c>
      <c r="V22" s="21">
        <f>V$14*'LISTE-PRIX'!$B$9</f>
        <v>4968</v>
      </c>
      <c r="W22" s="21">
        <f>W$14*'LISTE-PRIX'!$B$9</f>
        <v>5320</v>
      </c>
      <c r="X22" s="21">
        <f>X$14*'LISTE-PRIX'!$B$9</f>
        <v>5688</v>
      </c>
      <c r="Y22" s="227">
        <f>Y$14*'LISTE-PRIX'!$B$9</f>
        <v>6088</v>
      </c>
      <c r="Z22" s="256">
        <f>Z$14*'LISTE-PRIX'!$B$9</f>
        <v>6512</v>
      </c>
      <c r="AA22" s="21">
        <f>AA$14*'LISTE-PRIX'!$B$9</f>
        <v>6968</v>
      </c>
      <c r="AB22" s="21">
        <f>AB$14*'LISTE-PRIX'!$B$9</f>
        <v>7456</v>
      </c>
      <c r="AC22" s="21">
        <f>AC$14*'LISTE-PRIX'!$B$9</f>
        <v>7976</v>
      </c>
      <c r="AD22" s="21">
        <f>AD$14*'LISTE-PRIX'!$B$9</f>
        <v>8536</v>
      </c>
      <c r="AE22" s="21">
        <f>AE$14*'LISTE-PRIX'!$B$9</f>
        <v>9136</v>
      </c>
      <c r="AF22" s="21">
        <f>AF$14*'LISTE-PRIX'!$B$9</f>
        <v>9776</v>
      </c>
      <c r="AG22" s="21">
        <f>AG$14*'LISTE-PRIX'!$B$9</f>
        <v>10456</v>
      </c>
      <c r="AH22" s="21">
        <f>AH$14*'LISTE-PRIX'!$B$9</f>
        <v>11192</v>
      </c>
      <c r="AI22" s="21">
        <f>AI$14*'LISTE-PRIX'!$B$9</f>
        <v>11976</v>
      </c>
      <c r="AJ22" s="21">
        <f>AJ$14*'LISTE-PRIX'!$B$9</f>
        <v>12808</v>
      </c>
      <c r="AK22" s="227">
        <f>AK$14*'LISTE-PRIX'!$B$9</f>
        <v>13704</v>
      </c>
    </row>
    <row r="23" spans="1:37">
      <c r="A23" s="26" t="s">
        <v>72</v>
      </c>
      <c r="B23" s="20">
        <f>B$14*'LISTE-PRIX'!$B$10</f>
        <v>0</v>
      </c>
      <c r="C23" s="21">
        <f>C$14*'LISTE-PRIX'!$B$10</f>
        <v>0</v>
      </c>
      <c r="D23" s="21">
        <f>D$14*'LISTE-PRIX'!$B$10</f>
        <v>0</v>
      </c>
      <c r="E23" s="21">
        <f>E$14*'LISTE-PRIX'!$B$10</f>
        <v>0</v>
      </c>
      <c r="F23" s="21">
        <f>F$14*'LISTE-PRIX'!$B$10</f>
        <v>0</v>
      </c>
      <c r="G23" s="21">
        <f>G$14*'LISTE-PRIX'!$B$10</f>
        <v>2025</v>
      </c>
      <c r="H23" s="21">
        <f>H$14*'LISTE-PRIX'!$B$10</f>
        <v>2169</v>
      </c>
      <c r="I23" s="21">
        <f>I$14*'LISTE-PRIX'!$B$10</f>
        <v>2322</v>
      </c>
      <c r="J23" s="21">
        <f>J$14*'LISTE-PRIX'!$B$10</f>
        <v>2484</v>
      </c>
      <c r="K23" s="21">
        <f>K$14*'LISTE-PRIX'!$B$10</f>
        <v>2655</v>
      </c>
      <c r="L23" s="21">
        <f>L$14*'LISTE-PRIX'!$B$10</f>
        <v>2844</v>
      </c>
      <c r="M23" s="227">
        <f>M$14*'LISTE-PRIX'!$B$10</f>
        <v>3042</v>
      </c>
      <c r="N23" s="256">
        <f>N$14*'LISTE-PRIX'!$B$10</f>
        <v>3249</v>
      </c>
      <c r="O23" s="21">
        <f>O$14*'LISTE-PRIX'!$B$10</f>
        <v>3483</v>
      </c>
      <c r="P23" s="21">
        <f>P$14*'LISTE-PRIX'!$B$10</f>
        <v>3726</v>
      </c>
      <c r="Q23" s="21">
        <f>Q$14*'LISTE-PRIX'!$B$10</f>
        <v>3987</v>
      </c>
      <c r="R23" s="21">
        <f>R$14*'LISTE-PRIX'!$B$10</f>
        <v>4266</v>
      </c>
      <c r="S23" s="21">
        <f>S$14*'LISTE-PRIX'!$B$10</f>
        <v>4563</v>
      </c>
      <c r="T23" s="21">
        <f>T$14*'LISTE-PRIX'!$B$10</f>
        <v>4878</v>
      </c>
      <c r="U23" s="21">
        <f>U$14*'LISTE-PRIX'!$B$10</f>
        <v>5220</v>
      </c>
      <c r="V23" s="21">
        <f>V$14*'LISTE-PRIX'!$B$10</f>
        <v>5589</v>
      </c>
      <c r="W23" s="21">
        <f>W$14*'LISTE-PRIX'!$B$10</f>
        <v>5985</v>
      </c>
      <c r="X23" s="21">
        <f>X$14*'LISTE-PRIX'!$B$10</f>
        <v>6399</v>
      </c>
      <c r="Y23" s="227">
        <f>Y$14*'LISTE-PRIX'!$B$10</f>
        <v>6849</v>
      </c>
      <c r="Z23" s="256">
        <f>Z$14*'LISTE-PRIX'!$B$10</f>
        <v>7326</v>
      </c>
      <c r="AA23" s="21">
        <f>AA$14*'LISTE-PRIX'!$B$10</f>
        <v>7839</v>
      </c>
      <c r="AB23" s="21">
        <f>AB$14*'LISTE-PRIX'!$B$10</f>
        <v>8388</v>
      </c>
      <c r="AC23" s="21">
        <f>AC$14*'LISTE-PRIX'!$B$10</f>
        <v>8973</v>
      </c>
      <c r="AD23" s="21">
        <f>AD$14*'LISTE-PRIX'!$B$10</f>
        <v>9603</v>
      </c>
      <c r="AE23" s="21">
        <f>AE$14*'LISTE-PRIX'!$B$10</f>
        <v>10278</v>
      </c>
      <c r="AF23" s="21">
        <f>AF$14*'LISTE-PRIX'!$B$10</f>
        <v>10998</v>
      </c>
      <c r="AG23" s="21">
        <f>AG$14*'LISTE-PRIX'!$B$10</f>
        <v>11763</v>
      </c>
      <c r="AH23" s="21">
        <f>AH$14*'LISTE-PRIX'!$B$10</f>
        <v>12591</v>
      </c>
      <c r="AI23" s="21">
        <f>AI$14*'LISTE-PRIX'!$B$10</f>
        <v>13473</v>
      </c>
      <c r="AJ23" s="21">
        <f>AJ$14*'LISTE-PRIX'!$B$10</f>
        <v>14409</v>
      </c>
      <c r="AK23" s="227">
        <f>AK$14*'LISTE-PRIX'!$B$10</f>
        <v>15417</v>
      </c>
    </row>
    <row r="24" spans="1:37" ht="16.5" thickBot="1">
      <c r="A24" s="26" t="s">
        <v>183</v>
      </c>
      <c r="B24" s="224">
        <f>B15*Parametres!E32</f>
        <v>0</v>
      </c>
      <c r="C24" s="225">
        <f>C15*Parametres!$E$32</f>
        <v>0</v>
      </c>
      <c r="D24" s="225">
        <f>D15*Parametres!$E$32</f>
        <v>0</v>
      </c>
      <c r="E24" s="225">
        <f>E15*Parametres!$E$32</f>
        <v>0</v>
      </c>
      <c r="F24" s="225">
        <f>F15*Parametres!$E$32</f>
        <v>0</v>
      </c>
      <c r="G24" s="225">
        <f>G15*Parametres!$E$32</f>
        <v>0</v>
      </c>
      <c r="H24" s="225">
        <f>H15*Parametres!$E$32</f>
        <v>0</v>
      </c>
      <c r="I24" s="225">
        <f>I15*Parametres!$E$32</f>
        <v>0</v>
      </c>
      <c r="J24" s="225">
        <f>J15*Parametres!$E$32</f>
        <v>0</v>
      </c>
      <c r="K24" s="225">
        <f>K15*Parametres!$E$32</f>
        <v>0</v>
      </c>
      <c r="L24" s="225">
        <f>L15*Parametres!$E$32</f>
        <v>0</v>
      </c>
      <c r="M24" s="226">
        <f>M15*Parametres!$E$32</f>
        <v>5400</v>
      </c>
      <c r="N24" s="257">
        <f>N15*Parametres!$E$32</f>
        <v>5784</v>
      </c>
      <c r="O24" s="225">
        <f>O15*Parametres!$E$32</f>
        <v>6192</v>
      </c>
      <c r="P24" s="225">
        <f>P15*Parametres!$E$32</f>
        <v>6624</v>
      </c>
      <c r="Q24" s="225">
        <f>Q15*Parametres!$E$32</f>
        <v>7080</v>
      </c>
      <c r="R24" s="225">
        <f>R15*Parametres!$E$32</f>
        <v>7584</v>
      </c>
      <c r="S24" s="225">
        <f>S15*Parametres!$E$32</f>
        <v>8112</v>
      </c>
      <c r="T24" s="225">
        <f>T15*Parametres!$E$32</f>
        <v>8688</v>
      </c>
      <c r="U24" s="225">
        <f>U15*Parametres!$E$32</f>
        <v>9288</v>
      </c>
      <c r="V24" s="225">
        <f>V15*Parametres!$E$32</f>
        <v>9936</v>
      </c>
      <c r="W24" s="225">
        <f>W15*Parametres!$E$32</f>
        <v>10632</v>
      </c>
      <c r="X24" s="225">
        <f>X15*Parametres!$E$32</f>
        <v>11376</v>
      </c>
      <c r="Y24" s="226">
        <f>Y15*Parametres!$E$32</f>
        <v>12168</v>
      </c>
      <c r="Z24" s="257">
        <f>Z15*Parametres!$E$32</f>
        <v>13032</v>
      </c>
      <c r="AA24" s="225">
        <f>AA15*Parametres!$E$32</f>
        <v>13944</v>
      </c>
      <c r="AB24" s="225">
        <f>AB15*Parametres!$E$32</f>
        <v>14904</v>
      </c>
      <c r="AC24" s="225">
        <f>AC15*Parametres!$E$32</f>
        <v>15960</v>
      </c>
      <c r="AD24" s="225">
        <f>AD15*Parametres!$E$32</f>
        <v>17064</v>
      </c>
      <c r="AE24" s="225">
        <f>AE15*Parametres!$E$32</f>
        <v>18264</v>
      </c>
      <c r="AF24" s="225">
        <f>AF15*Parametres!$E$32</f>
        <v>19536</v>
      </c>
      <c r="AG24" s="225">
        <f>AG15*Parametres!$E$32</f>
        <v>20904</v>
      </c>
      <c r="AH24" s="225">
        <f>AH15*Parametres!$E$32</f>
        <v>22368</v>
      </c>
      <c r="AI24" s="225">
        <f>AI15*Parametres!$E$32</f>
        <v>23952</v>
      </c>
      <c r="AJ24" s="225">
        <f>AJ15*Parametres!$E$32</f>
        <v>25632</v>
      </c>
      <c r="AK24" s="226">
        <f>AK15*Parametres!$E$32</f>
        <v>27408</v>
      </c>
    </row>
    <row r="25" spans="1:37" ht="16.5" thickTop="1">
      <c r="A25" s="421" t="s">
        <v>110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26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26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269"/>
    </row>
    <row r="26" spans="1:37" ht="16.5" thickBot="1">
      <c r="A26" s="422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26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26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269"/>
    </row>
    <row r="27" spans="1:37" ht="16.5" thickTop="1">
      <c r="A27" s="27" t="s">
        <v>76</v>
      </c>
      <c r="B27" s="129">
        <f t="shared" ref="B27:AK27" si="2">SUM(B$18:B$24)</f>
        <v>0</v>
      </c>
      <c r="C27" s="130">
        <f t="shared" si="2"/>
        <v>0</v>
      </c>
      <c r="D27" s="130">
        <f t="shared" si="2"/>
        <v>0</v>
      </c>
      <c r="E27" s="130">
        <f t="shared" si="2"/>
        <v>0</v>
      </c>
      <c r="F27" s="130">
        <f t="shared" si="2"/>
        <v>0</v>
      </c>
      <c r="G27" s="130">
        <f t="shared" si="2"/>
        <v>15975</v>
      </c>
      <c r="H27" s="130">
        <f t="shared" si="2"/>
        <v>17111</v>
      </c>
      <c r="I27" s="130">
        <f t="shared" si="2"/>
        <v>18318</v>
      </c>
      <c r="J27" s="130">
        <f t="shared" si="2"/>
        <v>19596</v>
      </c>
      <c r="K27" s="130">
        <f t="shared" si="2"/>
        <v>20945</v>
      </c>
      <c r="L27" s="130">
        <f t="shared" si="2"/>
        <v>22436</v>
      </c>
      <c r="M27" s="270">
        <f t="shared" si="2"/>
        <v>29398</v>
      </c>
      <c r="N27" s="258">
        <f t="shared" si="2"/>
        <v>31415</v>
      </c>
      <c r="O27" s="130">
        <f t="shared" si="2"/>
        <v>33669</v>
      </c>
      <c r="P27" s="130">
        <f t="shared" si="2"/>
        <v>36018</v>
      </c>
      <c r="Q27" s="130">
        <f t="shared" si="2"/>
        <v>38533</v>
      </c>
      <c r="R27" s="130">
        <f t="shared" si="2"/>
        <v>41238</v>
      </c>
      <c r="S27" s="130">
        <f t="shared" si="2"/>
        <v>44109</v>
      </c>
      <c r="T27" s="130">
        <f t="shared" si="2"/>
        <v>47170</v>
      </c>
      <c r="U27" s="130">
        <f t="shared" si="2"/>
        <v>50468</v>
      </c>
      <c r="V27" s="130">
        <f t="shared" si="2"/>
        <v>54027</v>
      </c>
      <c r="W27" s="130">
        <f t="shared" si="2"/>
        <v>57847</v>
      </c>
      <c r="X27" s="130">
        <f t="shared" si="2"/>
        <v>61857</v>
      </c>
      <c r="Y27" s="270">
        <f t="shared" si="2"/>
        <v>66199</v>
      </c>
      <c r="Z27" s="258">
        <f t="shared" si="2"/>
        <v>70826</v>
      </c>
      <c r="AA27" s="130">
        <f t="shared" si="2"/>
        <v>75785</v>
      </c>
      <c r="AB27" s="130">
        <f t="shared" si="2"/>
        <v>81076</v>
      </c>
      <c r="AC27" s="130">
        <f t="shared" si="2"/>
        <v>86747</v>
      </c>
      <c r="AD27" s="130">
        <f t="shared" si="2"/>
        <v>92821</v>
      </c>
      <c r="AE27" s="130">
        <f t="shared" si="2"/>
        <v>99346</v>
      </c>
      <c r="AF27" s="130">
        <f t="shared" si="2"/>
        <v>106298</v>
      </c>
      <c r="AG27" s="130">
        <f t="shared" si="2"/>
        <v>113701</v>
      </c>
      <c r="AH27" s="130">
        <f t="shared" si="2"/>
        <v>121697</v>
      </c>
      <c r="AI27" s="130">
        <f t="shared" si="2"/>
        <v>130239</v>
      </c>
      <c r="AJ27" s="130">
        <f t="shared" si="2"/>
        <v>139303</v>
      </c>
      <c r="AK27" s="270">
        <f t="shared" si="2"/>
        <v>149031</v>
      </c>
    </row>
    <row r="28" spans="1:37" ht="16">
      <c r="A28" s="27" t="s">
        <v>155</v>
      </c>
      <c r="B28" s="419">
        <f>SUM(B$27:D$27)</f>
        <v>0</v>
      </c>
      <c r="C28" s="417"/>
      <c r="D28" s="418"/>
      <c r="E28" s="416">
        <f>SUM(E$27:G$27)</f>
        <v>15975</v>
      </c>
      <c r="F28" s="417"/>
      <c r="G28" s="418"/>
      <c r="H28" s="416">
        <f t="shared" ref="H28" si="3">SUM(H$27:J$27)</f>
        <v>55025</v>
      </c>
      <c r="I28" s="417"/>
      <c r="J28" s="418"/>
      <c r="K28" s="416">
        <f t="shared" ref="K28" si="4">SUM(K$27:M$27)</f>
        <v>72779</v>
      </c>
      <c r="L28" s="417"/>
      <c r="M28" s="420"/>
      <c r="N28" s="417">
        <f t="shared" ref="N28" si="5">SUM(N$27:P$27)</f>
        <v>101102</v>
      </c>
      <c r="O28" s="417"/>
      <c r="P28" s="418"/>
      <c r="Q28" s="416">
        <f t="shared" ref="Q28" si="6">SUM(Q$27:S$27)</f>
        <v>123880</v>
      </c>
      <c r="R28" s="417"/>
      <c r="S28" s="418"/>
      <c r="T28" s="416">
        <f t="shared" ref="T28" si="7">SUM(T$27:V$27)</f>
        <v>151665</v>
      </c>
      <c r="U28" s="417"/>
      <c r="V28" s="418"/>
      <c r="W28" s="416">
        <f t="shared" ref="W28" si="8">SUM(W$27:Y$27)</f>
        <v>185903</v>
      </c>
      <c r="X28" s="417"/>
      <c r="Y28" s="420"/>
      <c r="Z28" s="417">
        <f t="shared" ref="Z28" si="9">SUM(Z$27:AB$27)</f>
        <v>227687</v>
      </c>
      <c r="AA28" s="417"/>
      <c r="AB28" s="418"/>
      <c r="AC28" s="416">
        <f t="shared" ref="AC28" si="10">SUM(AC$27:AE$27)</f>
        <v>278914</v>
      </c>
      <c r="AD28" s="417"/>
      <c r="AE28" s="418"/>
      <c r="AF28" s="416">
        <f t="shared" ref="AF28" si="11">SUM(AF$27:AH$27)</f>
        <v>341696</v>
      </c>
      <c r="AG28" s="417"/>
      <c r="AH28" s="418"/>
      <c r="AI28" s="416">
        <f>SUM(AI27:AK27)</f>
        <v>418573</v>
      </c>
      <c r="AJ28" s="417"/>
      <c r="AK28" s="420"/>
    </row>
    <row r="29" spans="1:37">
      <c r="A29" s="26" t="s">
        <v>80</v>
      </c>
      <c r="B29" s="131">
        <f>B27*Parametres!$H$2</f>
        <v>0</v>
      </c>
      <c r="C29" s="132">
        <f>C27*Parametres!$H$2</f>
        <v>0</v>
      </c>
      <c r="D29" s="132">
        <f>D27*Parametres!$H$2</f>
        <v>0</v>
      </c>
      <c r="E29" s="132">
        <f>E27*Parametres!$H$2</f>
        <v>0</v>
      </c>
      <c r="F29" s="132">
        <f>F27*Parametres!$H$2</f>
        <v>0</v>
      </c>
      <c r="G29" s="132">
        <f>G27*Parametres!$H$2</f>
        <v>3131.1</v>
      </c>
      <c r="H29" s="132">
        <f>H27*Parametres!$H$2</f>
        <v>3353.7560000000003</v>
      </c>
      <c r="I29" s="132">
        <f>I27*Parametres!$H$2</f>
        <v>3590.328</v>
      </c>
      <c r="J29" s="132">
        <f>J27*Parametres!$H$2</f>
        <v>3840.8160000000003</v>
      </c>
      <c r="K29" s="132">
        <f>K27*Parametres!$H$2</f>
        <v>4105.22</v>
      </c>
      <c r="L29" s="132">
        <f>L27*Parametres!$H$2</f>
        <v>4397.4560000000001</v>
      </c>
      <c r="M29" s="271">
        <f>M27*Parametres!$H$2</f>
        <v>5762.0079999999998</v>
      </c>
      <c r="N29" s="259">
        <f>N27*Parametres!$H$2</f>
        <v>6157.34</v>
      </c>
      <c r="O29" s="132">
        <f>O27*Parametres!$H$2</f>
        <v>6599.1240000000007</v>
      </c>
      <c r="P29" s="132">
        <f>P27*Parametres!$H$2</f>
        <v>7059.5280000000002</v>
      </c>
      <c r="Q29" s="132">
        <f>Q27*Parametres!$H$2</f>
        <v>7552.4679999999998</v>
      </c>
      <c r="R29" s="132">
        <f>R27*Parametres!$H$2</f>
        <v>8082.6480000000001</v>
      </c>
      <c r="S29" s="132">
        <f>S27*Parametres!$H$2</f>
        <v>8645.3639999999996</v>
      </c>
      <c r="T29" s="132">
        <f>T27*Parametres!$H$2</f>
        <v>9245.32</v>
      </c>
      <c r="U29" s="132">
        <f>U27*Parametres!$H$2</f>
        <v>9891.728000000001</v>
      </c>
      <c r="V29" s="132">
        <f>V27*Parametres!$H$2</f>
        <v>10589.292000000001</v>
      </c>
      <c r="W29" s="132">
        <f>W27*Parametres!$H$2</f>
        <v>11338.012000000001</v>
      </c>
      <c r="X29" s="132">
        <f>X27*Parametres!$H$2</f>
        <v>12123.972</v>
      </c>
      <c r="Y29" s="271">
        <f>Y27*Parametres!$H$2</f>
        <v>12975.004000000001</v>
      </c>
      <c r="Z29" s="259">
        <f>Z27*Parametres!$H$2</f>
        <v>13881.896000000001</v>
      </c>
      <c r="AA29" s="132">
        <f>AA27*Parametres!$H$2</f>
        <v>14853.86</v>
      </c>
      <c r="AB29" s="132">
        <f>AB27*Parametres!$H$2</f>
        <v>15890.896000000001</v>
      </c>
      <c r="AC29" s="132">
        <f>AC27*Parametres!$H$2</f>
        <v>17002.412</v>
      </c>
      <c r="AD29" s="132">
        <f>AD27*Parametres!$H$2</f>
        <v>18192.916000000001</v>
      </c>
      <c r="AE29" s="132">
        <f>AE27*Parametres!$H$2</f>
        <v>19471.816000000003</v>
      </c>
      <c r="AF29" s="132">
        <f>AF27*Parametres!$H$2</f>
        <v>20834.407999999999</v>
      </c>
      <c r="AG29" s="132">
        <f>AG27*Parametres!$H$2</f>
        <v>22285.396000000001</v>
      </c>
      <c r="AH29" s="132">
        <f>AH27*Parametres!$H$2</f>
        <v>23852.612000000001</v>
      </c>
      <c r="AI29" s="132">
        <f>AI27*Parametres!$H$2</f>
        <v>25526.844000000001</v>
      </c>
      <c r="AJ29" s="132">
        <f>AJ27*Parametres!$H$2</f>
        <v>27303.388000000003</v>
      </c>
      <c r="AK29" s="271">
        <f>AK27*Parametres!$H$2</f>
        <v>29210.076000000001</v>
      </c>
    </row>
    <row r="30" spans="1:37" ht="16.5" thickBot="1">
      <c r="A30" s="26" t="s">
        <v>77</v>
      </c>
      <c r="B30" s="22">
        <f>B$27*Parametres!$I$2</f>
        <v>0</v>
      </c>
      <c r="C30" s="23">
        <f>C$27*Parametres!$I$2</f>
        <v>0</v>
      </c>
      <c r="D30" s="23">
        <f>D$27*Parametres!$I$2</f>
        <v>0</v>
      </c>
      <c r="E30" s="23">
        <f>E$27*Parametres!$I$2</f>
        <v>0</v>
      </c>
      <c r="F30" s="23">
        <f>F$27*Parametres!$I$2</f>
        <v>0</v>
      </c>
      <c r="G30" s="23">
        <f>G$27*Parametres!$I$2</f>
        <v>19106.099999999999</v>
      </c>
      <c r="H30" s="23">
        <f>H$27*Parametres!$I$2</f>
        <v>20464.755999999998</v>
      </c>
      <c r="I30" s="23">
        <f>I$27*Parametres!$I$2</f>
        <v>21908.327999999998</v>
      </c>
      <c r="J30" s="23">
        <f>J$27*Parametres!$I$2</f>
        <v>23436.815999999999</v>
      </c>
      <c r="K30" s="23">
        <f>K$27*Parametres!$I$2</f>
        <v>25050.219999999998</v>
      </c>
      <c r="L30" s="23">
        <f>L$27*Parametres!$I$2</f>
        <v>26833.455999999998</v>
      </c>
      <c r="M30" s="272">
        <f>M$27*Parametres!$I$2</f>
        <v>35160.008000000002</v>
      </c>
      <c r="N30" s="260">
        <f>N$27*Parametres!$I$2</f>
        <v>37572.339999999997</v>
      </c>
      <c r="O30" s="23">
        <f>O$27*Parametres!$I$2</f>
        <v>40268.123999999996</v>
      </c>
      <c r="P30" s="23">
        <f>P$27*Parametres!$I$2</f>
        <v>43077.527999999998</v>
      </c>
      <c r="Q30" s="23">
        <f>Q$27*Parametres!$I$2</f>
        <v>46085.468000000001</v>
      </c>
      <c r="R30" s="23">
        <f>R$27*Parametres!$I$2</f>
        <v>49320.648000000001</v>
      </c>
      <c r="S30" s="23">
        <f>S$27*Parametres!$I$2</f>
        <v>52754.364000000001</v>
      </c>
      <c r="T30" s="23">
        <f>T$27*Parametres!$I$2</f>
        <v>56415.32</v>
      </c>
      <c r="U30" s="23">
        <f>U$27*Parametres!$I$2</f>
        <v>60359.727999999996</v>
      </c>
      <c r="V30" s="23">
        <f>V$27*Parametres!$I$2</f>
        <v>64616.291999999994</v>
      </c>
      <c r="W30" s="23">
        <f>W$27*Parametres!$I$2</f>
        <v>69185.012000000002</v>
      </c>
      <c r="X30" s="23">
        <f>X$27*Parametres!$I$2</f>
        <v>73980.971999999994</v>
      </c>
      <c r="Y30" s="272">
        <f>Y$27*Parametres!$I$2</f>
        <v>79174.004000000001</v>
      </c>
      <c r="Z30" s="260">
        <f>Z$27*Parametres!$I$2</f>
        <v>84707.895999999993</v>
      </c>
      <c r="AA30" s="23">
        <f>AA$27*Parametres!$I$2</f>
        <v>90638.86</v>
      </c>
      <c r="AB30" s="23">
        <f>AB$27*Parametres!$I$2</f>
        <v>96966.895999999993</v>
      </c>
      <c r="AC30" s="23">
        <f>AC$27*Parametres!$I$2</f>
        <v>103749.412</v>
      </c>
      <c r="AD30" s="23">
        <f>AD$27*Parametres!$I$2</f>
        <v>111013.916</v>
      </c>
      <c r="AE30" s="23">
        <f>AE$27*Parametres!$I$2</f>
        <v>118817.81599999999</v>
      </c>
      <c r="AF30" s="23">
        <f>AF$27*Parametres!$I$2</f>
        <v>127132.408</v>
      </c>
      <c r="AG30" s="23">
        <f>AG$27*Parametres!$I$2</f>
        <v>135986.39600000001</v>
      </c>
      <c r="AH30" s="23">
        <f>AH$27*Parametres!$I$2</f>
        <v>145549.61199999999</v>
      </c>
      <c r="AI30" s="23">
        <f>AI$27*Parametres!$I$2</f>
        <v>155765.84399999998</v>
      </c>
      <c r="AJ30" s="23">
        <f>AJ$27*Parametres!$I$2</f>
        <v>166606.38800000001</v>
      </c>
      <c r="AK30" s="272">
        <f>AK$27*Parametres!$I$2</f>
        <v>178241.076</v>
      </c>
    </row>
    <row r="31" spans="1:37" ht="16.5" thickTop="1">
      <c r="A31" s="421" t="s">
        <v>113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26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26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269"/>
    </row>
    <row r="32" spans="1:37" ht="16.5" thickBot="1">
      <c r="A32" s="422"/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26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26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269"/>
    </row>
    <row r="33" spans="1:37" ht="16.5" thickTop="1">
      <c r="A33" s="27" t="s">
        <v>78</v>
      </c>
      <c r="B33" s="29">
        <f>B27</f>
        <v>0</v>
      </c>
      <c r="C33" s="30">
        <f t="shared" ref="C33:AK33" si="12">B$33+C$27</f>
        <v>0</v>
      </c>
      <c r="D33" s="30">
        <f t="shared" si="12"/>
        <v>0</v>
      </c>
      <c r="E33" s="30">
        <f t="shared" si="12"/>
        <v>0</v>
      </c>
      <c r="F33" s="30">
        <f t="shared" si="12"/>
        <v>0</v>
      </c>
      <c r="G33" s="30">
        <f t="shared" si="12"/>
        <v>15975</v>
      </c>
      <c r="H33" s="30">
        <f t="shared" si="12"/>
        <v>33086</v>
      </c>
      <c r="I33" s="30">
        <f t="shared" si="12"/>
        <v>51404</v>
      </c>
      <c r="J33" s="30">
        <f t="shared" si="12"/>
        <v>71000</v>
      </c>
      <c r="K33" s="30">
        <f t="shared" si="12"/>
        <v>91945</v>
      </c>
      <c r="L33" s="30">
        <f t="shared" si="12"/>
        <v>114381</v>
      </c>
      <c r="M33" s="273">
        <f t="shared" si="12"/>
        <v>143779</v>
      </c>
      <c r="N33" s="261">
        <f t="shared" si="12"/>
        <v>175194</v>
      </c>
      <c r="O33" s="30">
        <f t="shared" si="12"/>
        <v>208863</v>
      </c>
      <c r="P33" s="30">
        <f t="shared" si="12"/>
        <v>244881</v>
      </c>
      <c r="Q33" s="30">
        <f t="shared" si="12"/>
        <v>283414</v>
      </c>
      <c r="R33" s="30">
        <f t="shared" si="12"/>
        <v>324652</v>
      </c>
      <c r="S33" s="30">
        <f t="shared" si="12"/>
        <v>368761</v>
      </c>
      <c r="T33" s="30">
        <f t="shared" si="12"/>
        <v>415931</v>
      </c>
      <c r="U33" s="30">
        <f t="shared" si="12"/>
        <v>466399</v>
      </c>
      <c r="V33" s="30">
        <f t="shared" si="12"/>
        <v>520426</v>
      </c>
      <c r="W33" s="30">
        <f t="shared" si="12"/>
        <v>578273</v>
      </c>
      <c r="X33" s="30">
        <f t="shared" si="12"/>
        <v>640130</v>
      </c>
      <c r="Y33" s="273">
        <f t="shared" si="12"/>
        <v>706329</v>
      </c>
      <c r="Z33" s="261">
        <f t="shared" si="12"/>
        <v>777155</v>
      </c>
      <c r="AA33" s="30">
        <f t="shared" si="12"/>
        <v>852940</v>
      </c>
      <c r="AB33" s="30">
        <f t="shared" si="12"/>
        <v>934016</v>
      </c>
      <c r="AC33" s="30">
        <f t="shared" si="12"/>
        <v>1020763</v>
      </c>
      <c r="AD33" s="30">
        <f t="shared" si="12"/>
        <v>1113584</v>
      </c>
      <c r="AE33" s="30">
        <f t="shared" si="12"/>
        <v>1212930</v>
      </c>
      <c r="AF33" s="30">
        <f t="shared" si="12"/>
        <v>1319228</v>
      </c>
      <c r="AG33" s="30">
        <f t="shared" si="12"/>
        <v>1432929</v>
      </c>
      <c r="AH33" s="30">
        <f t="shared" si="12"/>
        <v>1554626</v>
      </c>
      <c r="AI33" s="30">
        <f t="shared" si="12"/>
        <v>1684865</v>
      </c>
      <c r="AJ33" s="30">
        <f t="shared" si="12"/>
        <v>1824168</v>
      </c>
      <c r="AK33" s="273">
        <f t="shared" si="12"/>
        <v>1973199</v>
      </c>
    </row>
    <row r="34" spans="1:37">
      <c r="A34" s="26" t="s">
        <v>187</v>
      </c>
      <c r="B34" s="20">
        <f>B29</f>
        <v>0</v>
      </c>
      <c r="C34" s="21">
        <f>B$34+C$29</f>
        <v>0</v>
      </c>
      <c r="D34" s="21">
        <f t="shared" ref="D34:AK34" si="13">C$34+D$29</f>
        <v>0</v>
      </c>
      <c r="E34" s="21">
        <f t="shared" si="13"/>
        <v>0</v>
      </c>
      <c r="F34" s="21">
        <f t="shared" si="13"/>
        <v>0</v>
      </c>
      <c r="G34" s="21">
        <f t="shared" si="13"/>
        <v>3131.1</v>
      </c>
      <c r="H34" s="21">
        <f t="shared" si="13"/>
        <v>6484.8559999999998</v>
      </c>
      <c r="I34" s="21">
        <f t="shared" si="13"/>
        <v>10075.183999999999</v>
      </c>
      <c r="J34" s="21">
        <f t="shared" si="13"/>
        <v>13916</v>
      </c>
      <c r="K34" s="21">
        <f t="shared" si="13"/>
        <v>18021.22</v>
      </c>
      <c r="L34" s="21">
        <f t="shared" si="13"/>
        <v>22418.675999999999</v>
      </c>
      <c r="M34" s="227">
        <f t="shared" si="13"/>
        <v>28180.684000000001</v>
      </c>
      <c r="N34" s="256">
        <f t="shared" si="13"/>
        <v>34338.024000000005</v>
      </c>
      <c r="O34" s="21">
        <f t="shared" si="13"/>
        <v>40937.148000000008</v>
      </c>
      <c r="P34" s="21">
        <f t="shared" si="13"/>
        <v>47996.676000000007</v>
      </c>
      <c r="Q34" s="21">
        <f t="shared" si="13"/>
        <v>55549.144000000008</v>
      </c>
      <c r="R34" s="21">
        <f t="shared" si="13"/>
        <v>63631.792000000009</v>
      </c>
      <c r="S34" s="21">
        <f t="shared" si="13"/>
        <v>72277.156000000003</v>
      </c>
      <c r="T34" s="21">
        <f t="shared" si="13"/>
        <v>81522.475999999995</v>
      </c>
      <c r="U34" s="21">
        <f t="shared" si="13"/>
        <v>91414.203999999998</v>
      </c>
      <c r="V34" s="21">
        <f t="shared" si="13"/>
        <v>102003.496</v>
      </c>
      <c r="W34" s="21">
        <f t="shared" si="13"/>
        <v>113341.508</v>
      </c>
      <c r="X34" s="21">
        <f t="shared" si="13"/>
        <v>125465.48</v>
      </c>
      <c r="Y34" s="227">
        <f t="shared" si="13"/>
        <v>138440.484</v>
      </c>
      <c r="Z34" s="256">
        <f t="shared" si="13"/>
        <v>152322.38</v>
      </c>
      <c r="AA34" s="21">
        <f t="shared" si="13"/>
        <v>167176.24</v>
      </c>
      <c r="AB34" s="21">
        <f t="shared" si="13"/>
        <v>183067.136</v>
      </c>
      <c r="AC34" s="21">
        <f t="shared" si="13"/>
        <v>200069.54800000001</v>
      </c>
      <c r="AD34" s="21">
        <f t="shared" si="13"/>
        <v>218262.46400000001</v>
      </c>
      <c r="AE34" s="21">
        <f t="shared" si="13"/>
        <v>237734.28</v>
      </c>
      <c r="AF34" s="21">
        <f t="shared" si="13"/>
        <v>258568.68799999999</v>
      </c>
      <c r="AG34" s="21">
        <f t="shared" si="13"/>
        <v>280854.08399999997</v>
      </c>
      <c r="AH34" s="21">
        <f t="shared" si="13"/>
        <v>304706.696</v>
      </c>
      <c r="AI34" s="21">
        <f t="shared" si="13"/>
        <v>330233.53999999998</v>
      </c>
      <c r="AJ34" s="21">
        <f t="shared" si="13"/>
        <v>357536.92799999996</v>
      </c>
      <c r="AK34" s="227">
        <f t="shared" si="13"/>
        <v>386747.00399999996</v>
      </c>
    </row>
    <row r="35" spans="1:37" ht="16.5" thickBot="1">
      <c r="A35" s="28" t="s">
        <v>79</v>
      </c>
      <c r="B35" s="22">
        <f>B30</f>
        <v>0</v>
      </c>
      <c r="C35" s="23">
        <f>B$35+C$30</f>
        <v>0</v>
      </c>
      <c r="D35" s="23">
        <f t="shared" ref="D35:AK35" si="14">C$35+D$30</f>
        <v>0</v>
      </c>
      <c r="E35" s="23">
        <f t="shared" si="14"/>
        <v>0</v>
      </c>
      <c r="F35" s="23">
        <f t="shared" si="14"/>
        <v>0</v>
      </c>
      <c r="G35" s="23">
        <f t="shared" si="14"/>
        <v>19106.099999999999</v>
      </c>
      <c r="H35" s="23">
        <f t="shared" si="14"/>
        <v>39570.856</v>
      </c>
      <c r="I35" s="23">
        <f t="shared" si="14"/>
        <v>61479.183999999994</v>
      </c>
      <c r="J35" s="23">
        <f t="shared" si="14"/>
        <v>84916</v>
      </c>
      <c r="K35" s="23">
        <f t="shared" si="14"/>
        <v>109966.22</v>
      </c>
      <c r="L35" s="23">
        <f t="shared" si="14"/>
        <v>136799.67600000001</v>
      </c>
      <c r="M35" s="272">
        <f t="shared" si="14"/>
        <v>171959.68400000001</v>
      </c>
      <c r="N35" s="260">
        <f t="shared" si="14"/>
        <v>209532.024</v>
      </c>
      <c r="O35" s="23">
        <f t="shared" si="14"/>
        <v>249800.14799999999</v>
      </c>
      <c r="P35" s="23">
        <f t="shared" si="14"/>
        <v>292877.67599999998</v>
      </c>
      <c r="Q35" s="23">
        <f t="shared" si="14"/>
        <v>338963.14399999997</v>
      </c>
      <c r="R35" s="23">
        <f t="shared" si="14"/>
        <v>388283.79199999996</v>
      </c>
      <c r="S35" s="23">
        <f t="shared" si="14"/>
        <v>441038.15599999996</v>
      </c>
      <c r="T35" s="23">
        <f t="shared" si="14"/>
        <v>497453.47599999997</v>
      </c>
      <c r="U35" s="23">
        <f t="shared" si="14"/>
        <v>557813.20399999991</v>
      </c>
      <c r="V35" s="23">
        <f t="shared" si="14"/>
        <v>622429.49599999993</v>
      </c>
      <c r="W35" s="23">
        <f t="shared" si="14"/>
        <v>691614.50799999991</v>
      </c>
      <c r="X35" s="23">
        <f t="shared" si="14"/>
        <v>765595.47999999986</v>
      </c>
      <c r="Y35" s="272">
        <f t="shared" si="14"/>
        <v>844769.48399999982</v>
      </c>
      <c r="Z35" s="260">
        <f t="shared" si="14"/>
        <v>929477.37999999977</v>
      </c>
      <c r="AA35" s="23">
        <f t="shared" si="14"/>
        <v>1020116.2399999998</v>
      </c>
      <c r="AB35" s="23">
        <f t="shared" si="14"/>
        <v>1117083.1359999997</v>
      </c>
      <c r="AC35" s="23">
        <f t="shared" si="14"/>
        <v>1220832.5479999997</v>
      </c>
      <c r="AD35" s="23">
        <f t="shared" si="14"/>
        <v>1331846.4639999997</v>
      </c>
      <c r="AE35" s="23">
        <f t="shared" si="14"/>
        <v>1450664.2799999998</v>
      </c>
      <c r="AF35" s="23">
        <f t="shared" si="14"/>
        <v>1577796.6879999998</v>
      </c>
      <c r="AG35" s="23">
        <f t="shared" si="14"/>
        <v>1713783.0839999998</v>
      </c>
      <c r="AH35" s="23">
        <f t="shared" si="14"/>
        <v>1859332.6959999998</v>
      </c>
      <c r="AI35" s="23">
        <f t="shared" si="14"/>
        <v>2015098.5399999998</v>
      </c>
      <c r="AJ35" s="23">
        <f t="shared" si="14"/>
        <v>2181704.9279999998</v>
      </c>
      <c r="AK35" s="272">
        <f t="shared" si="14"/>
        <v>2359946.0039999997</v>
      </c>
    </row>
    <row r="36" spans="1:37" ht="16.5" thickTop="1"/>
  </sheetData>
  <mergeCells count="32">
    <mergeCell ref="Z2:AB2"/>
    <mergeCell ref="AC2:AE2"/>
    <mergeCell ref="AF2:AH2"/>
    <mergeCell ref="AI2:AK2"/>
    <mergeCell ref="A1:A3"/>
    <mergeCell ref="B1:M1"/>
    <mergeCell ref="N1:Y1"/>
    <mergeCell ref="Z1:AK1"/>
    <mergeCell ref="E2:G2"/>
    <mergeCell ref="H2:J2"/>
    <mergeCell ref="K2:M2"/>
    <mergeCell ref="N2:P2"/>
    <mergeCell ref="Q2:S2"/>
    <mergeCell ref="T2:V2"/>
    <mergeCell ref="W2:Y2"/>
    <mergeCell ref="A31:A32"/>
    <mergeCell ref="A25:A26"/>
    <mergeCell ref="A16:A17"/>
    <mergeCell ref="A4:A5"/>
    <mergeCell ref="B2:D2"/>
    <mergeCell ref="AI28:AK28"/>
    <mergeCell ref="AF28:AH28"/>
    <mergeCell ref="AC28:AE28"/>
    <mergeCell ref="Z28:AB28"/>
    <mergeCell ref="W28:Y28"/>
    <mergeCell ref="E28:G28"/>
    <mergeCell ref="B28:D28"/>
    <mergeCell ref="T28:V28"/>
    <mergeCell ref="Q28:S28"/>
    <mergeCell ref="N28:P28"/>
    <mergeCell ref="K28:M28"/>
    <mergeCell ref="H28:J28"/>
  </mergeCells>
  <phoneticPr fontId="22" type="noConversion"/>
  <pageMargins left="0.75000000000000011" right="0.75000000000000011" top="1" bottom="1" header="0.5" footer="0.5"/>
  <pageSetup paperSize="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"/>
  <sheetViews>
    <sheetView workbookViewId="0">
      <selection activeCell="C10" sqref="C10"/>
    </sheetView>
  </sheetViews>
  <sheetFormatPr baseColWidth="10" defaultRowHeight="15" x14ac:dyDescent="0"/>
  <cols>
    <col min="1" max="1" width="36.6640625" bestFit="1" customWidth="1"/>
    <col min="2" max="2" width="11.6640625" bestFit="1" customWidth="1"/>
    <col min="4" max="4" width="40.1640625" customWidth="1"/>
    <col min="7" max="7" width="23.6640625" customWidth="1"/>
    <col min="8" max="10" width="13.1640625" bestFit="1" customWidth="1"/>
    <col min="12" max="12" width="11" customWidth="1"/>
    <col min="13" max="13" width="14.33203125" customWidth="1"/>
  </cols>
  <sheetData>
    <row r="1" spans="1:18" ht="17.25" thickTop="1" thickBot="1">
      <c r="A1" s="111" t="s">
        <v>28</v>
      </c>
      <c r="B1" s="112"/>
      <c r="C1" s="1"/>
      <c r="D1" s="492" t="s">
        <v>29</v>
      </c>
      <c r="E1" s="493"/>
      <c r="F1" s="1"/>
      <c r="G1" s="123" t="s">
        <v>103</v>
      </c>
      <c r="H1" s="110"/>
      <c r="I1" s="122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6.5" thickTop="1">
      <c r="A2" s="25" t="s">
        <v>138</v>
      </c>
      <c r="B2" s="405">
        <v>50</v>
      </c>
      <c r="C2" s="1"/>
      <c r="D2" s="25" t="s">
        <v>30</v>
      </c>
      <c r="E2" s="195">
        <v>8</v>
      </c>
      <c r="F2" s="1"/>
      <c r="G2" s="127" t="s">
        <v>2</v>
      </c>
      <c r="H2" s="203">
        <v>0.19600000000000001</v>
      </c>
      <c r="I2" s="117">
        <f>1+1*H2</f>
        <v>1.196</v>
      </c>
    </row>
    <row r="3" spans="1:18">
      <c r="A3" s="114" t="s">
        <v>31</v>
      </c>
      <c r="B3" s="194">
        <v>1500</v>
      </c>
      <c r="C3" s="1"/>
      <c r="D3" s="26" t="s">
        <v>32</v>
      </c>
      <c r="E3" s="196">
        <v>150</v>
      </c>
      <c r="F3" s="1"/>
      <c r="G3" s="26"/>
      <c r="H3" s="204">
        <v>7.0000000000000007E-2</v>
      </c>
      <c r="I3" s="118">
        <f>1+1*H3</f>
        <v>1.07</v>
      </c>
    </row>
    <row r="4" spans="1:18" ht="16.5" thickBot="1">
      <c r="A4" s="26" t="s">
        <v>6</v>
      </c>
      <c r="B4" s="194">
        <v>50</v>
      </c>
      <c r="C4" s="1"/>
      <c r="D4" s="26" t="s">
        <v>33</v>
      </c>
      <c r="E4" s="196">
        <v>4.5</v>
      </c>
      <c r="F4" s="1"/>
      <c r="G4" s="28"/>
      <c r="H4" s="205">
        <v>0.05</v>
      </c>
      <c r="I4" s="120">
        <f>1+1*H4</f>
        <v>1.05</v>
      </c>
    </row>
    <row r="5" spans="1:18" ht="17.25" thickTop="1" thickBot="1">
      <c r="A5" s="26" t="s">
        <v>34</v>
      </c>
      <c r="B5" s="194">
        <v>20</v>
      </c>
      <c r="C5" s="1"/>
      <c r="D5" s="26" t="s">
        <v>35</v>
      </c>
      <c r="E5" s="196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ht="17.25" thickTop="1" thickBot="1">
      <c r="A6" s="26" t="s">
        <v>36</v>
      </c>
      <c r="B6" s="194">
        <v>20</v>
      </c>
      <c r="C6" s="1"/>
      <c r="D6" s="26" t="s">
        <v>30</v>
      </c>
      <c r="E6" s="196">
        <v>36</v>
      </c>
      <c r="F6" s="1"/>
      <c r="G6" s="124" t="s">
        <v>82</v>
      </c>
      <c r="H6" s="125"/>
      <c r="I6" s="126"/>
      <c r="J6" s="126"/>
      <c r="K6" s="1"/>
      <c r="L6" s="124" t="s">
        <v>223</v>
      </c>
      <c r="M6" s="125"/>
      <c r="N6" s="1"/>
      <c r="O6" s="1"/>
      <c r="P6" s="1"/>
    </row>
    <row r="7" spans="1:18" ht="17.25" thickTop="1" thickBot="1">
      <c r="A7" s="26" t="s">
        <v>198</v>
      </c>
      <c r="B7" s="240">
        <v>1</v>
      </c>
      <c r="C7" s="1"/>
      <c r="D7" s="26" t="s">
        <v>63</v>
      </c>
      <c r="E7" s="196">
        <v>0.25</v>
      </c>
      <c r="F7" s="1"/>
      <c r="G7" s="496" t="s">
        <v>188</v>
      </c>
      <c r="H7" s="497"/>
      <c r="I7" s="494">
        <v>0</v>
      </c>
      <c r="J7" s="495"/>
      <c r="K7" s="1"/>
      <c r="L7" s="128" t="s">
        <v>222</v>
      </c>
      <c r="M7" s="407">
        <v>436.05</v>
      </c>
      <c r="N7" s="1"/>
      <c r="O7" s="1"/>
      <c r="P7" s="1"/>
    </row>
    <row r="8" spans="1:18" ht="17.25" thickTop="1" thickBot="1">
      <c r="A8" s="26" t="s">
        <v>228</v>
      </c>
      <c r="B8" s="402">
        <v>339.98</v>
      </c>
      <c r="C8" s="1"/>
      <c r="D8" s="28" t="s">
        <v>64</v>
      </c>
      <c r="E8" s="197">
        <v>6.0000000000000001E-3</v>
      </c>
      <c r="F8" s="1"/>
      <c r="G8" s="128" t="s">
        <v>84</v>
      </c>
      <c r="H8" s="213" t="s">
        <v>135</v>
      </c>
      <c r="I8" s="213" t="s">
        <v>136</v>
      </c>
      <c r="J8" s="213" t="s">
        <v>137</v>
      </c>
      <c r="K8" s="1"/>
      <c r="L8" s="28" t="s">
        <v>224</v>
      </c>
      <c r="M8" s="404">
        <v>1000</v>
      </c>
      <c r="N8" s="1"/>
      <c r="O8" s="1"/>
      <c r="P8" s="1"/>
    </row>
    <row r="9" spans="1:18" ht="17.25" thickTop="1" thickBot="1">
      <c r="A9" s="26" t="s">
        <v>95</v>
      </c>
      <c r="B9" s="194">
        <v>589.95000000000005</v>
      </c>
      <c r="C9" s="1"/>
      <c r="D9" s="1"/>
      <c r="E9" s="1"/>
      <c r="F9" s="1"/>
      <c r="G9" s="28" t="s">
        <v>83</v>
      </c>
      <c r="H9" s="404">
        <v>1500</v>
      </c>
      <c r="I9" s="408">
        <v>1900</v>
      </c>
      <c r="J9" s="408">
        <v>2400</v>
      </c>
      <c r="K9" s="1"/>
      <c r="L9" s="1"/>
      <c r="M9" s="1"/>
      <c r="N9" s="1"/>
      <c r="O9" s="1"/>
      <c r="P9" s="1"/>
    </row>
    <row r="10" spans="1:18" ht="17.25" thickTop="1" thickBot="1">
      <c r="A10" s="26" t="s">
        <v>207</v>
      </c>
      <c r="B10" s="403">
        <f>'LISTE-PRIX'!G9/12</f>
        <v>24.540000000000003</v>
      </c>
      <c r="C10" s="1"/>
      <c r="D10" s="111" t="s">
        <v>44</v>
      </c>
      <c r="E10" s="119"/>
      <c r="F10" s="1"/>
      <c r="G10" s="28" t="s">
        <v>213</v>
      </c>
      <c r="H10" s="404">
        <v>2300</v>
      </c>
      <c r="I10" s="408">
        <f t="shared" ref="I10:J12" si="0">H10+H10*$I$7</f>
        <v>2300</v>
      </c>
      <c r="J10" s="408">
        <f t="shared" si="0"/>
        <v>2300</v>
      </c>
      <c r="K10" s="1"/>
      <c r="L10" s="1"/>
      <c r="M10" s="1"/>
      <c r="N10" s="1"/>
      <c r="O10" s="1"/>
      <c r="P10" s="1"/>
    </row>
    <row r="11" spans="1:18" ht="17.25" thickTop="1" thickBot="1">
      <c r="A11" s="26" t="s">
        <v>37</v>
      </c>
      <c r="B11" s="194">
        <v>30</v>
      </c>
      <c r="C11" s="1"/>
      <c r="D11" s="25" t="s">
        <v>46</v>
      </c>
      <c r="E11" s="195">
        <v>2</v>
      </c>
      <c r="F11" s="1"/>
      <c r="G11" s="28" t="s">
        <v>218</v>
      </c>
      <c r="H11" s="404">
        <v>1250</v>
      </c>
      <c r="I11" s="408">
        <f t="shared" si="0"/>
        <v>1250</v>
      </c>
      <c r="J11" s="408">
        <f t="shared" si="0"/>
        <v>1250</v>
      </c>
      <c r="K11" s="1"/>
      <c r="L11" s="1"/>
      <c r="M11" s="1"/>
      <c r="N11" s="1"/>
      <c r="O11" s="1"/>
      <c r="P11" s="1"/>
    </row>
    <row r="12" spans="1:18" ht="17.25" thickTop="1" thickBot="1">
      <c r="A12" s="26" t="s">
        <v>134</v>
      </c>
      <c r="B12" s="194">
        <v>40</v>
      </c>
      <c r="C12" s="1"/>
      <c r="D12" s="26" t="s">
        <v>66</v>
      </c>
      <c r="E12" s="196">
        <v>2</v>
      </c>
      <c r="F12" s="1"/>
      <c r="G12" s="28" t="s">
        <v>212</v>
      </c>
      <c r="H12" s="404">
        <v>2500</v>
      </c>
      <c r="I12" s="408">
        <f t="shared" si="0"/>
        <v>2500</v>
      </c>
      <c r="J12" s="408">
        <f t="shared" si="0"/>
        <v>2500</v>
      </c>
      <c r="K12" s="1"/>
      <c r="L12" s="1"/>
      <c r="M12" s="1"/>
      <c r="N12" s="1"/>
      <c r="O12" s="1"/>
      <c r="P12" s="1"/>
    </row>
    <row r="13" spans="1:18" ht="17.25" thickTop="1" thickBot="1">
      <c r="A13" s="26" t="s">
        <v>38</v>
      </c>
      <c r="B13" s="194">
        <v>300</v>
      </c>
      <c r="C13" s="1"/>
      <c r="D13" s="26" t="s">
        <v>65</v>
      </c>
      <c r="E13" s="196">
        <v>1</v>
      </c>
      <c r="F13" s="1"/>
      <c r="G13" s="249"/>
      <c r="H13" s="249"/>
      <c r="I13" s="249"/>
      <c r="J13" s="249"/>
      <c r="K13" s="1"/>
      <c r="N13" s="1"/>
      <c r="O13" s="1"/>
      <c r="P13" s="1"/>
    </row>
    <row r="14" spans="1:18" ht="17.25" thickTop="1" thickBot="1">
      <c r="A14" s="26" t="s">
        <v>39</v>
      </c>
      <c r="B14" s="188">
        <v>15</v>
      </c>
      <c r="C14" s="1"/>
      <c r="D14" s="26" t="s">
        <v>48</v>
      </c>
      <c r="E14" s="196">
        <v>5</v>
      </c>
      <c r="F14" s="1"/>
      <c r="G14" s="123" t="s">
        <v>219</v>
      </c>
      <c r="H14" s="123"/>
      <c r="I14" s="123"/>
      <c r="J14" s="1"/>
    </row>
    <row r="15" spans="1:18" ht="17.25" thickTop="1" thickBot="1">
      <c r="A15" s="114" t="s">
        <v>40</v>
      </c>
      <c r="B15" s="194">
        <v>350</v>
      </c>
      <c r="C15" s="1"/>
      <c r="D15" s="26" t="s">
        <v>50</v>
      </c>
      <c r="E15" s="196">
        <v>5</v>
      </c>
      <c r="F15" s="1"/>
      <c r="G15" s="213" t="s">
        <v>225</v>
      </c>
      <c r="H15" s="213" t="s">
        <v>226</v>
      </c>
      <c r="I15" s="213" t="s">
        <v>227</v>
      </c>
      <c r="L15" s="1"/>
      <c r="M15" s="1"/>
    </row>
    <row r="16" spans="1:18" ht="17.25" thickTop="1" thickBot="1">
      <c r="A16" s="114" t="s">
        <v>65</v>
      </c>
      <c r="B16" s="194">
        <v>480</v>
      </c>
      <c r="C16" s="1"/>
      <c r="D16" s="28" t="s">
        <v>52</v>
      </c>
      <c r="E16" s="198">
        <v>5</v>
      </c>
      <c r="F16" s="1"/>
      <c r="G16" s="397">
        <v>7.0000000000000007E-2</v>
      </c>
      <c r="H16" s="397">
        <v>0.12</v>
      </c>
      <c r="I16" s="401">
        <v>0.2</v>
      </c>
      <c r="K16" s="1"/>
      <c r="L16" s="1"/>
      <c r="M16" s="1"/>
      <c r="N16" s="1"/>
      <c r="O16" s="1"/>
      <c r="P16" s="1"/>
    </row>
    <row r="17" spans="1:16" ht="17.25" thickTop="1" thickBot="1">
      <c r="A17" s="26" t="s">
        <v>159</v>
      </c>
      <c r="B17" s="194">
        <v>450</v>
      </c>
      <c r="C17" s="1"/>
      <c r="D17" s="1"/>
      <c r="E17" s="1"/>
      <c r="F17" s="1"/>
      <c r="J17" s="1"/>
      <c r="K17" s="1"/>
      <c r="L17" s="1"/>
      <c r="N17" s="1"/>
      <c r="O17" s="1"/>
      <c r="P17" s="1"/>
    </row>
    <row r="18" spans="1:16" ht="17.25" thickTop="1" thickBot="1">
      <c r="A18" s="26" t="s">
        <v>160</v>
      </c>
      <c r="B18" s="194">
        <v>150</v>
      </c>
      <c r="C18" s="1"/>
      <c r="D18" s="1"/>
      <c r="E18" s="1"/>
      <c r="F18" s="1"/>
      <c r="G18" s="491" t="s">
        <v>196</v>
      </c>
      <c r="H18" s="491"/>
      <c r="I18" s="1"/>
      <c r="J18" s="1"/>
      <c r="K18" s="1"/>
      <c r="L18" s="1"/>
    </row>
    <row r="19" spans="1:16" ht="17.25" thickTop="1" thickBot="1">
      <c r="A19" s="26" t="s">
        <v>161</v>
      </c>
      <c r="B19" s="194">
        <v>300</v>
      </c>
      <c r="C19" s="1"/>
      <c r="D19" s="115" t="s">
        <v>62</v>
      </c>
      <c r="E19" s="116"/>
      <c r="F19" s="1"/>
      <c r="G19" s="212" t="s">
        <v>197</v>
      </c>
      <c r="H19" s="406">
        <v>899</v>
      </c>
      <c r="J19" s="1"/>
      <c r="K19" s="1"/>
      <c r="L19" s="1"/>
    </row>
    <row r="20" spans="1:16" ht="17.25" thickTop="1" thickBot="1">
      <c r="A20" s="28" t="s">
        <v>41</v>
      </c>
      <c r="B20" s="404">
        <v>175</v>
      </c>
      <c r="C20" s="1"/>
      <c r="D20" s="25" t="s">
        <v>189</v>
      </c>
      <c r="E20" s="199">
        <v>0.15</v>
      </c>
      <c r="F20" s="1"/>
      <c r="J20" s="1"/>
      <c r="K20" s="1"/>
      <c r="L20" s="1"/>
      <c r="M20" s="1"/>
    </row>
    <row r="21" spans="1:16" ht="17.25" thickTop="1" thickBot="1">
      <c r="A21" s="109"/>
      <c r="B21" s="113"/>
      <c r="C21" s="1"/>
      <c r="D21" s="26" t="s">
        <v>192</v>
      </c>
      <c r="E21" s="191">
        <v>0.2</v>
      </c>
      <c r="J21" s="1"/>
      <c r="K21" s="1"/>
      <c r="L21" s="1"/>
      <c r="M21" s="1"/>
      <c r="N21" s="1"/>
      <c r="O21" s="1"/>
      <c r="P21" s="1"/>
    </row>
    <row r="22" spans="1:16" ht="17.25" thickTop="1" thickBot="1">
      <c r="A22" s="111" t="s">
        <v>10</v>
      </c>
      <c r="B22" s="112"/>
      <c r="C22" s="1"/>
      <c r="D22" s="26" t="s">
        <v>193</v>
      </c>
      <c r="E22" s="191">
        <v>0.15</v>
      </c>
      <c r="J22" s="1"/>
      <c r="K22" s="1"/>
      <c r="L22" s="1"/>
      <c r="M22" s="1"/>
      <c r="N22" s="1"/>
      <c r="O22" s="1"/>
      <c r="P22" s="1"/>
    </row>
    <row r="23" spans="1:16" ht="16.5" thickTop="1">
      <c r="A23" s="26" t="s">
        <v>98</v>
      </c>
      <c r="B23" s="405">
        <v>350</v>
      </c>
      <c r="C23" s="1"/>
      <c r="D23" s="26" t="s">
        <v>75</v>
      </c>
      <c r="E23" s="200">
        <v>3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26" t="s">
        <v>42</v>
      </c>
      <c r="B24" s="194">
        <v>10000</v>
      </c>
      <c r="C24" s="1"/>
      <c r="D24" s="26" t="s">
        <v>81</v>
      </c>
      <c r="E24" s="200">
        <v>5</v>
      </c>
      <c r="G24" s="1"/>
      <c r="H24" s="1"/>
      <c r="I24" s="1"/>
      <c r="J24" s="1"/>
      <c r="K24" s="1"/>
      <c r="L24" s="1"/>
      <c r="M24" s="1"/>
    </row>
    <row r="25" spans="1:16">
      <c r="A25" s="26" t="s">
        <v>209</v>
      </c>
      <c r="B25" s="194">
        <v>6700</v>
      </c>
      <c r="C25" s="1"/>
      <c r="D25" s="26" t="s">
        <v>191</v>
      </c>
      <c r="E25" s="191">
        <v>0.15</v>
      </c>
      <c r="F25" s="106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26" t="s">
        <v>43</v>
      </c>
      <c r="B26" s="194">
        <v>41</v>
      </c>
      <c r="C26" s="1"/>
      <c r="D26" s="206" t="s">
        <v>190</v>
      </c>
      <c r="E26" s="207">
        <v>0.15</v>
      </c>
      <c r="F26" s="106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6.5" thickBot="1">
      <c r="A27" s="26" t="s">
        <v>45</v>
      </c>
      <c r="B27" s="194">
        <v>200</v>
      </c>
      <c r="C27" s="1"/>
      <c r="D27" s="210" t="s">
        <v>194</v>
      </c>
      <c r="E27" s="211">
        <v>0.15</v>
      </c>
      <c r="F27" s="106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7.25" thickTop="1" thickBot="1">
      <c r="A28" s="28" t="s">
        <v>195</v>
      </c>
      <c r="B28" s="189">
        <v>7.0000000000000007E-2</v>
      </c>
      <c r="C28" s="1"/>
      <c r="F28" s="107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7.25" thickTop="1" thickBot="1">
      <c r="C29" s="1"/>
      <c r="F29" s="107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7.25" thickTop="1" thickBot="1">
      <c r="A30" s="111" t="s">
        <v>47</v>
      </c>
      <c r="B30" s="112"/>
      <c r="C30" s="1"/>
      <c r="D30" s="216" t="s">
        <v>180</v>
      </c>
      <c r="E30" s="217"/>
      <c r="F30" s="107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6.5" thickTop="1">
      <c r="A31" s="26" t="s">
        <v>49</v>
      </c>
      <c r="B31" s="190">
        <v>221</v>
      </c>
      <c r="C31" s="1"/>
      <c r="D31" s="218" t="s">
        <v>182</v>
      </c>
      <c r="E31" s="219">
        <v>0.1</v>
      </c>
      <c r="F31" s="107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6.5" thickBot="1">
      <c r="A32" s="26" t="s">
        <v>51</v>
      </c>
      <c r="B32" s="191">
        <v>0.47</v>
      </c>
      <c r="C32" s="1"/>
      <c r="D32" s="208" t="s">
        <v>217</v>
      </c>
      <c r="E32" s="209">
        <v>24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7.25" thickTop="1" thickBot="1">
      <c r="A33" s="26" t="s">
        <v>53</v>
      </c>
      <c r="B33" s="194">
        <v>1200</v>
      </c>
      <c r="C33" s="1"/>
      <c r="D33" s="1"/>
      <c r="E33" s="1"/>
      <c r="F33" s="107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7.25" thickTop="1" thickBot="1">
      <c r="A34" s="26" t="s">
        <v>54</v>
      </c>
      <c r="B34" s="194">
        <v>2000</v>
      </c>
      <c r="C34" s="1"/>
      <c r="D34" s="115" t="s">
        <v>208</v>
      </c>
      <c r="E34" s="138" t="s">
        <v>162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6.5" thickTop="1">
      <c r="A35" s="26" t="s">
        <v>55</v>
      </c>
      <c r="B35" s="191">
        <v>0.01</v>
      </c>
      <c r="C35" s="1"/>
      <c r="D35" s="25" t="s">
        <v>16</v>
      </c>
      <c r="E35" s="201">
        <v>36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26" t="s">
        <v>56</v>
      </c>
      <c r="B36" s="191">
        <v>0.05</v>
      </c>
      <c r="C36" s="1"/>
      <c r="D36" s="26" t="s">
        <v>141</v>
      </c>
      <c r="E36" s="202">
        <v>120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6.5" thickBot="1">
      <c r="A37" s="28" t="s">
        <v>57</v>
      </c>
      <c r="B37" s="189">
        <v>0.05</v>
      </c>
      <c r="C37" s="1"/>
      <c r="D37" s="26" t="s">
        <v>163</v>
      </c>
      <c r="E37" s="202">
        <v>12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7.25" thickTop="1" thickBot="1">
      <c r="A38" s="1"/>
      <c r="B38" s="1"/>
      <c r="C38" s="1"/>
      <c r="D38" s="26"/>
      <c r="E38" s="12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7.25" thickTop="1" thickBot="1">
      <c r="A39" s="115" t="s">
        <v>58</v>
      </c>
      <c r="B39" s="116"/>
      <c r="C39" s="1"/>
      <c r="D39" s="26"/>
      <c r="E39" s="12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6.5" thickTop="1">
      <c r="A40" s="25" t="s">
        <v>59</v>
      </c>
      <c r="B40" s="192">
        <v>0.33</v>
      </c>
      <c r="C40" s="1"/>
      <c r="D40" s="26"/>
      <c r="E40" s="13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26" t="s">
        <v>60</v>
      </c>
      <c r="B41" s="193">
        <v>0.15</v>
      </c>
      <c r="C41" s="1"/>
      <c r="D41" s="26"/>
      <c r="E41" s="13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26" t="s">
        <v>94</v>
      </c>
      <c r="B42" s="194">
        <v>25</v>
      </c>
      <c r="C42" s="1"/>
      <c r="D42" s="26"/>
      <c r="E42" s="139"/>
      <c r="F42" s="1"/>
      <c r="G42" s="1"/>
      <c r="H42" s="1"/>
      <c r="I42" s="1"/>
      <c r="J42" s="1"/>
      <c r="K42" s="1"/>
      <c r="N42" s="1"/>
      <c r="O42" s="1"/>
      <c r="P42" s="1"/>
    </row>
    <row r="43" spans="1:16" ht="16.5" thickBot="1">
      <c r="A43" s="28" t="s">
        <v>61</v>
      </c>
      <c r="B43" s="404">
        <v>36200</v>
      </c>
      <c r="C43" s="1"/>
      <c r="D43" s="28"/>
      <c r="E43" s="140"/>
      <c r="F43" s="1"/>
      <c r="G43" s="1"/>
      <c r="H43" s="1"/>
      <c r="I43" s="1"/>
      <c r="J43" s="1"/>
    </row>
    <row r="44" spans="1:16" ht="16.5" thickTop="1">
      <c r="A44" s="1"/>
      <c r="B44" s="1"/>
      <c r="C44" s="1"/>
      <c r="F44" s="1"/>
      <c r="G44" s="1"/>
      <c r="H44" s="1"/>
      <c r="I44" s="1"/>
    </row>
    <row r="45" spans="1:16">
      <c r="A45" s="1"/>
      <c r="B45" s="1"/>
      <c r="C45" s="1"/>
      <c r="F45" s="1"/>
    </row>
    <row r="46" spans="1:16">
      <c r="A46" s="1"/>
      <c r="B46" s="1"/>
      <c r="C46" s="1"/>
      <c r="F46" s="1"/>
    </row>
    <row r="47" spans="1:16">
      <c r="A47" s="1"/>
      <c r="B47" s="1"/>
      <c r="C47" s="1"/>
      <c r="F47" s="1"/>
    </row>
    <row r="48" spans="1:16">
      <c r="A48" s="1"/>
      <c r="B48" s="1"/>
      <c r="C48" s="1"/>
      <c r="F48" s="1"/>
    </row>
    <row r="49" spans="1:6">
      <c r="A49" s="1"/>
      <c r="B49" s="1"/>
      <c r="C49" s="1"/>
      <c r="F49" s="1"/>
    </row>
    <row r="50" spans="1:6">
      <c r="A50" s="1"/>
      <c r="B50" s="1"/>
      <c r="C50" s="1"/>
      <c r="F50" s="1"/>
    </row>
    <row r="51" spans="1:6">
      <c r="C51" s="1"/>
      <c r="F51" s="1"/>
    </row>
  </sheetData>
  <mergeCells count="4">
    <mergeCell ref="G18:H18"/>
    <mergeCell ref="D1:E1"/>
    <mergeCell ref="I7:J7"/>
    <mergeCell ref="G7:H7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workbookViewId="0">
      <pane xSplit="1" ySplit="2" topLeftCell="B15" activePane="bottomRight" state="frozenSplit"/>
      <selection pane="topRight" activeCell="R1" sqref="R1"/>
      <selection pane="bottomLeft" activeCell="A20" sqref="A20"/>
      <selection pane="bottomRight" activeCell="J38" sqref="J38"/>
    </sheetView>
  </sheetViews>
  <sheetFormatPr baseColWidth="10" defaultRowHeight="15" x14ac:dyDescent="0"/>
  <cols>
    <col min="1" max="1" width="35.33203125" bestFit="1" customWidth="1"/>
    <col min="2" max="37" width="5" customWidth="1"/>
  </cols>
  <sheetData>
    <row r="1" spans="1:37" ht="16.5" thickTop="1">
      <c r="A1" s="430" t="s">
        <v>156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 ht="16.5" thickBot="1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98" t="s">
        <v>154</v>
      </c>
      <c r="AJ2" s="499"/>
      <c r="AK2" s="500"/>
    </row>
    <row r="3" spans="1:37" ht="16.5" thickTop="1">
      <c r="A3" s="423" t="s">
        <v>115</v>
      </c>
      <c r="B3" s="530"/>
      <c r="C3" s="505"/>
      <c r="D3" s="505"/>
      <c r="E3" s="505"/>
      <c r="F3" s="505"/>
      <c r="G3" s="505"/>
      <c r="H3" s="505"/>
      <c r="I3" s="505"/>
      <c r="J3" s="505"/>
      <c r="K3" s="549"/>
      <c r="L3" s="549"/>
      <c r="M3" s="550"/>
      <c r="N3" s="556"/>
      <c r="O3" s="505"/>
      <c r="P3" s="505"/>
      <c r="Q3" s="505"/>
      <c r="R3" s="505"/>
      <c r="S3" s="505"/>
      <c r="T3" s="505"/>
      <c r="U3" s="505"/>
      <c r="V3" s="505"/>
      <c r="W3" s="549"/>
      <c r="X3" s="549"/>
      <c r="Y3" s="550"/>
      <c r="Z3" s="556"/>
      <c r="AA3" s="505"/>
      <c r="AB3" s="505"/>
      <c r="AC3" s="505"/>
      <c r="AD3" s="505"/>
      <c r="AE3" s="505"/>
      <c r="AF3" s="505"/>
      <c r="AG3" s="505"/>
      <c r="AH3" s="505"/>
      <c r="AI3" s="549"/>
      <c r="AJ3" s="549"/>
      <c r="AK3" s="550"/>
    </row>
    <row r="4" spans="1:37" ht="16.5" thickBot="1">
      <c r="A4" s="424"/>
      <c r="B4" s="531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51"/>
      <c r="N4" s="557"/>
      <c r="O4" s="506"/>
      <c r="P4" s="506"/>
      <c r="Q4" s="506"/>
      <c r="R4" s="506"/>
      <c r="S4" s="506"/>
      <c r="T4" s="506"/>
      <c r="U4" s="506"/>
      <c r="V4" s="506"/>
      <c r="W4" s="506"/>
      <c r="X4" s="506"/>
      <c r="Y4" s="551"/>
      <c r="Z4" s="557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51"/>
    </row>
    <row r="5" spans="1:37" ht="16.5" thickTop="1">
      <c r="A5" s="409" t="s">
        <v>67</v>
      </c>
      <c r="B5" s="518">
        <f>SUM(CA!B6:D6)</f>
        <v>0</v>
      </c>
      <c r="C5" s="519"/>
      <c r="D5" s="519"/>
      <c r="E5" s="519">
        <f>SUM(CA!E6:G6)</f>
        <v>1500</v>
      </c>
      <c r="F5" s="519"/>
      <c r="G5" s="519"/>
      <c r="H5" s="519">
        <f>SUM(CA!H6:J6)</f>
        <v>5159</v>
      </c>
      <c r="I5" s="519"/>
      <c r="J5" s="519"/>
      <c r="K5" s="519">
        <f>SUM(CA!K6:M6)</f>
        <v>6321</v>
      </c>
      <c r="L5" s="519"/>
      <c r="M5" s="519"/>
      <c r="N5" s="507">
        <f>SUM(CA!N6:P6)</f>
        <v>7745</v>
      </c>
      <c r="O5" s="508"/>
      <c r="P5" s="508"/>
      <c r="Q5" s="508">
        <f>SUM(CA!Q6:S6)</f>
        <v>9488</v>
      </c>
      <c r="R5" s="508"/>
      <c r="S5" s="508"/>
      <c r="T5" s="508">
        <f>SUM(CA!T6:V6)</f>
        <v>11625</v>
      </c>
      <c r="U5" s="508"/>
      <c r="V5" s="508"/>
      <c r="W5" s="508">
        <f>SUM(CA!W6:Y6)</f>
        <v>14242</v>
      </c>
      <c r="X5" s="508"/>
      <c r="Y5" s="508"/>
      <c r="Z5" s="577">
        <f>SUM(CA!Z6:AB6)</f>
        <v>17447</v>
      </c>
      <c r="AA5" s="578"/>
      <c r="AB5" s="578"/>
      <c r="AC5" s="578">
        <f>SUM(CA!AC6:AE6)</f>
        <v>21372</v>
      </c>
      <c r="AD5" s="578"/>
      <c r="AE5" s="578"/>
      <c r="AF5" s="578">
        <f>SUM(CA!AF6:AH6)</f>
        <v>26182</v>
      </c>
      <c r="AG5" s="578"/>
      <c r="AH5" s="578"/>
      <c r="AI5" s="578">
        <f>SUM(CA!AI6:AK6)</f>
        <v>32074</v>
      </c>
      <c r="AJ5" s="578"/>
      <c r="AK5" s="588"/>
    </row>
    <row r="6" spans="1:37">
      <c r="A6" s="144" t="s">
        <v>73</v>
      </c>
      <c r="B6" s="503">
        <f>B5</f>
        <v>0</v>
      </c>
      <c r="C6" s="504"/>
      <c r="D6" s="504"/>
      <c r="E6" s="512">
        <f>SUM(CA!E7:G7)</f>
        <v>1500</v>
      </c>
      <c r="F6" s="512"/>
      <c r="G6" s="512"/>
      <c r="H6" s="512">
        <f>SUM(CA!H7:J7)</f>
        <v>14586</v>
      </c>
      <c r="I6" s="512"/>
      <c r="J6" s="512"/>
      <c r="K6" s="512">
        <f>SUM(CA!K7:M7)</f>
        <v>32334</v>
      </c>
      <c r="L6" s="512"/>
      <c r="M6" s="512"/>
      <c r="N6" s="511">
        <f>SUM(CA!N7:P7)</f>
        <v>54081</v>
      </c>
      <c r="O6" s="512"/>
      <c r="P6" s="512"/>
      <c r="Q6" s="512">
        <f>SUM(CA!Q7:S7)</f>
        <v>80723</v>
      </c>
      <c r="R6" s="512"/>
      <c r="S6" s="512"/>
      <c r="T6" s="512">
        <f>SUM(CA!T7:V7)</f>
        <v>113365</v>
      </c>
      <c r="U6" s="512"/>
      <c r="V6" s="512"/>
      <c r="W6" s="512">
        <f>SUM(CA!W7:Y7)</f>
        <v>153356</v>
      </c>
      <c r="X6" s="512"/>
      <c r="Y6" s="512"/>
      <c r="Z6" s="579">
        <f>SUM(CA!Z7:AB7)</f>
        <v>202348</v>
      </c>
      <c r="AA6" s="512"/>
      <c r="AB6" s="512"/>
      <c r="AC6" s="512">
        <f>SUM(CA!AC7:AE7)</f>
        <v>262362</v>
      </c>
      <c r="AD6" s="512"/>
      <c r="AE6" s="512"/>
      <c r="AF6" s="512">
        <f>SUM(CA!AF7:AH7)</f>
        <v>335881</v>
      </c>
      <c r="AG6" s="512"/>
      <c r="AH6" s="512"/>
      <c r="AI6" s="512">
        <f>SUM(CA!AI7:AK7)</f>
        <v>425946</v>
      </c>
      <c r="AJ6" s="512"/>
      <c r="AK6" s="589"/>
    </row>
    <row r="7" spans="1:37" ht="16.5" thickBot="1">
      <c r="A7" s="144" t="s">
        <v>74</v>
      </c>
      <c r="B7" s="520">
        <f>B$5*Parametres!$E$23</f>
        <v>0</v>
      </c>
      <c r="C7" s="521"/>
      <c r="D7" s="521"/>
      <c r="E7" s="525">
        <f>SUM(CA!E8:G8)</f>
        <v>4500</v>
      </c>
      <c r="F7" s="525"/>
      <c r="G7" s="525"/>
      <c r="H7" s="525">
        <f>SUM(CA!H8:J8)</f>
        <v>15477</v>
      </c>
      <c r="I7" s="525"/>
      <c r="J7" s="525"/>
      <c r="K7" s="525">
        <f>SUM(CA!K8:M8)</f>
        <v>18963</v>
      </c>
      <c r="L7" s="525"/>
      <c r="M7" s="525"/>
      <c r="N7" s="509">
        <f>SUM(CA!N8:P8)</f>
        <v>23235</v>
      </c>
      <c r="O7" s="510"/>
      <c r="P7" s="510"/>
      <c r="Q7" s="510">
        <f>SUM(CA!Q8:S8)</f>
        <v>28464</v>
      </c>
      <c r="R7" s="510"/>
      <c r="S7" s="510"/>
      <c r="T7" s="510">
        <f>SUM(CA!T8:V8)</f>
        <v>34875</v>
      </c>
      <c r="U7" s="510"/>
      <c r="V7" s="510"/>
      <c r="W7" s="510">
        <f>SUM(CA!W8:Y8)</f>
        <v>42726</v>
      </c>
      <c r="X7" s="510"/>
      <c r="Y7" s="510"/>
      <c r="Z7" s="580">
        <f>SUM(CA!Z8:AB8)</f>
        <v>52341</v>
      </c>
      <c r="AA7" s="581"/>
      <c r="AB7" s="581"/>
      <c r="AC7" s="581">
        <f>SUM(CA!AC8:AE8)</f>
        <v>64116</v>
      </c>
      <c r="AD7" s="581"/>
      <c r="AE7" s="581"/>
      <c r="AF7" s="581">
        <f>SUM(CA!AF8:AH8)</f>
        <v>78546</v>
      </c>
      <c r="AG7" s="581"/>
      <c r="AH7" s="581"/>
      <c r="AI7" s="581">
        <f>SUM(CA!AI8:AK8)</f>
        <v>96222</v>
      </c>
      <c r="AJ7" s="581"/>
      <c r="AK7" s="590"/>
    </row>
    <row r="8" spans="1:37" ht="16.5" thickTop="1">
      <c r="A8" s="144" t="s">
        <v>68</v>
      </c>
      <c r="B8" s="522">
        <f>ROUND(B5*Parametres!$E$25,0)</f>
        <v>0</v>
      </c>
      <c r="C8" s="523"/>
      <c r="D8" s="523"/>
      <c r="E8" s="519">
        <f>SUM(CA!E9:G9)</f>
        <v>225</v>
      </c>
      <c r="F8" s="519"/>
      <c r="G8" s="519"/>
      <c r="H8" s="519">
        <f>SUM(CA!H9:J9)</f>
        <v>775</v>
      </c>
      <c r="I8" s="519"/>
      <c r="J8" s="519"/>
      <c r="K8" s="519">
        <f>SUM(CA!K9:M9)</f>
        <v>949</v>
      </c>
      <c r="L8" s="519"/>
      <c r="M8" s="519"/>
      <c r="N8" s="507">
        <f>SUM(CA!N9:P9)</f>
        <v>1162</v>
      </c>
      <c r="O8" s="508"/>
      <c r="P8" s="508"/>
      <c r="Q8" s="508">
        <f>SUM(CA!Q9:S9)</f>
        <v>1424</v>
      </c>
      <c r="R8" s="508"/>
      <c r="S8" s="508"/>
      <c r="T8" s="508">
        <f>SUM(CA!T9:V9)</f>
        <v>1743</v>
      </c>
      <c r="U8" s="508"/>
      <c r="V8" s="508"/>
      <c r="W8" s="508">
        <f>SUM(CA!W9:Y9)</f>
        <v>2137</v>
      </c>
      <c r="X8" s="508"/>
      <c r="Y8" s="508"/>
      <c r="Z8" s="577">
        <f>SUM(CA!Z9:AB9)</f>
        <v>2617</v>
      </c>
      <c r="AA8" s="578"/>
      <c r="AB8" s="578"/>
      <c r="AC8" s="578">
        <f>SUM(CA!AC9:AE9)</f>
        <v>3206</v>
      </c>
      <c r="AD8" s="578"/>
      <c r="AE8" s="578"/>
      <c r="AF8" s="578">
        <f>SUM(CA!AF9:AH9)</f>
        <v>3928</v>
      </c>
      <c r="AG8" s="578"/>
      <c r="AH8" s="578"/>
      <c r="AI8" s="578">
        <f>SUM(CA!AI9:AK9)</f>
        <v>4811</v>
      </c>
      <c r="AJ8" s="578"/>
      <c r="AK8" s="588"/>
    </row>
    <row r="9" spans="1:37">
      <c r="A9" s="144" t="s">
        <v>69</v>
      </c>
      <c r="B9" s="503">
        <f>ROUND(B$5*Parametres!$E$20,0)</f>
        <v>0</v>
      </c>
      <c r="C9" s="504"/>
      <c r="D9" s="504"/>
      <c r="E9" s="512">
        <f>SUM(CA!E10:G10)</f>
        <v>225</v>
      </c>
      <c r="F9" s="512"/>
      <c r="G9" s="512"/>
      <c r="H9" s="512">
        <f>SUM(CA!H10:J10)</f>
        <v>775</v>
      </c>
      <c r="I9" s="512"/>
      <c r="J9" s="512"/>
      <c r="K9" s="512">
        <f>SUM(CA!K10:M10)</f>
        <v>949</v>
      </c>
      <c r="L9" s="512"/>
      <c r="M9" s="512"/>
      <c r="N9" s="511">
        <f>SUM(CA!N10:P10)</f>
        <v>1162</v>
      </c>
      <c r="O9" s="512"/>
      <c r="P9" s="512"/>
      <c r="Q9" s="512">
        <f>SUM(CA!Q10:S10)</f>
        <v>1424</v>
      </c>
      <c r="R9" s="512"/>
      <c r="S9" s="512"/>
      <c r="T9" s="512">
        <f>SUM(CA!T10:V10)</f>
        <v>1743</v>
      </c>
      <c r="U9" s="512"/>
      <c r="V9" s="512"/>
      <c r="W9" s="512">
        <f>SUM(CA!W10:Y10)</f>
        <v>2137</v>
      </c>
      <c r="X9" s="512"/>
      <c r="Y9" s="512"/>
      <c r="Z9" s="579">
        <f>SUM(CA!Z10:AB10)</f>
        <v>2617</v>
      </c>
      <c r="AA9" s="512"/>
      <c r="AB9" s="512"/>
      <c r="AC9" s="512">
        <f>SUM(CA!AC10:AE10)</f>
        <v>3206</v>
      </c>
      <c r="AD9" s="512"/>
      <c r="AE9" s="512"/>
      <c r="AF9" s="512">
        <f>SUM(CA!AF10:AH10)</f>
        <v>3928</v>
      </c>
      <c r="AG9" s="512"/>
      <c r="AH9" s="512"/>
      <c r="AI9" s="512">
        <f>SUM(CA!AI10:AK10)</f>
        <v>4811</v>
      </c>
      <c r="AJ9" s="512"/>
      <c r="AK9" s="589"/>
    </row>
    <row r="10" spans="1:37">
      <c r="A10" s="144" t="s">
        <v>70</v>
      </c>
      <c r="B10" s="503">
        <f>ROUND(B$5*Parametres!$E$21,0)</f>
        <v>0</v>
      </c>
      <c r="C10" s="504"/>
      <c r="D10" s="504"/>
      <c r="E10" s="512">
        <f>SUM(CA!E11:G11)</f>
        <v>300</v>
      </c>
      <c r="F10" s="512"/>
      <c r="G10" s="512"/>
      <c r="H10" s="512">
        <f>SUM(CA!H11:J11)</f>
        <v>1031</v>
      </c>
      <c r="I10" s="512"/>
      <c r="J10" s="512"/>
      <c r="K10" s="512">
        <f>SUM(CA!K11:M11)</f>
        <v>1264</v>
      </c>
      <c r="L10" s="512"/>
      <c r="M10" s="512"/>
      <c r="N10" s="511">
        <f>SUM(CA!N11:P11)</f>
        <v>1550</v>
      </c>
      <c r="O10" s="512"/>
      <c r="P10" s="512"/>
      <c r="Q10" s="512">
        <f>SUM(CA!Q11:S11)</f>
        <v>1898</v>
      </c>
      <c r="R10" s="512"/>
      <c r="S10" s="512"/>
      <c r="T10" s="512">
        <f>SUM(CA!T11:V11)</f>
        <v>2325</v>
      </c>
      <c r="U10" s="512"/>
      <c r="V10" s="512"/>
      <c r="W10" s="512">
        <f>SUM(CA!W11:Y11)</f>
        <v>2848</v>
      </c>
      <c r="X10" s="512"/>
      <c r="Y10" s="512"/>
      <c r="Z10" s="579">
        <f>SUM(CA!Z11:AB11)</f>
        <v>3489</v>
      </c>
      <c r="AA10" s="512"/>
      <c r="AB10" s="512"/>
      <c r="AC10" s="512">
        <f>SUM(CA!AC11:AE11)</f>
        <v>4275</v>
      </c>
      <c r="AD10" s="512"/>
      <c r="AE10" s="512"/>
      <c r="AF10" s="512">
        <f>SUM(CA!AF11:AH11)</f>
        <v>5237</v>
      </c>
      <c r="AG10" s="512"/>
      <c r="AH10" s="512"/>
      <c r="AI10" s="512">
        <f>SUM(CA!AI11:AK11)</f>
        <v>6414</v>
      </c>
      <c r="AJ10" s="512"/>
      <c r="AK10" s="589"/>
    </row>
    <row r="11" spans="1:37">
      <c r="A11" s="144" t="s">
        <v>71</v>
      </c>
      <c r="B11" s="503">
        <f>ROUND(B$5*Parametres!$E$22,0)</f>
        <v>0</v>
      </c>
      <c r="C11" s="504"/>
      <c r="D11" s="504"/>
      <c r="E11" s="512">
        <f>SUM(CA!E12:G12)</f>
        <v>225</v>
      </c>
      <c r="F11" s="512"/>
      <c r="G11" s="512"/>
      <c r="H11" s="512">
        <f>SUM(CA!H12:J12)</f>
        <v>775</v>
      </c>
      <c r="I11" s="512"/>
      <c r="J11" s="512"/>
      <c r="K11" s="512">
        <f>SUM(CA!K12:M12)</f>
        <v>949</v>
      </c>
      <c r="L11" s="512"/>
      <c r="M11" s="512"/>
      <c r="N11" s="511">
        <f>SUM(CA!N12:P12)</f>
        <v>1162</v>
      </c>
      <c r="O11" s="512"/>
      <c r="P11" s="512"/>
      <c r="Q11" s="512">
        <f>SUM(CA!Q12:S12)</f>
        <v>1424</v>
      </c>
      <c r="R11" s="512"/>
      <c r="S11" s="512"/>
      <c r="T11" s="512">
        <f>SUM(CA!T12:V12)</f>
        <v>1743</v>
      </c>
      <c r="U11" s="512"/>
      <c r="V11" s="512"/>
      <c r="W11" s="512">
        <f>SUM(CA!W12:Y12)</f>
        <v>2137</v>
      </c>
      <c r="X11" s="512"/>
      <c r="Y11" s="512"/>
      <c r="Z11" s="579">
        <f>SUM(CA!Z12:AB12)</f>
        <v>2617</v>
      </c>
      <c r="AA11" s="512"/>
      <c r="AB11" s="512"/>
      <c r="AC11" s="512">
        <f>SUM(CA!AC12:AE12)</f>
        <v>3206</v>
      </c>
      <c r="AD11" s="512"/>
      <c r="AE11" s="512"/>
      <c r="AF11" s="512">
        <f>SUM(CA!AF12:AH12)</f>
        <v>3928</v>
      </c>
      <c r="AG11" s="512"/>
      <c r="AH11" s="512"/>
      <c r="AI11" s="512">
        <f>SUM(CA!AI12:AK12)</f>
        <v>4811</v>
      </c>
      <c r="AJ11" s="512"/>
      <c r="AK11" s="589"/>
    </row>
    <row r="12" spans="1:37">
      <c r="A12" s="144" t="s">
        <v>185</v>
      </c>
      <c r="B12" s="503">
        <f>ROUND(B$5*Parametres!$E$26,0)</f>
        <v>0</v>
      </c>
      <c r="C12" s="504"/>
      <c r="D12" s="504"/>
      <c r="E12" s="512">
        <f>SUM(CA!E13:G13)</f>
        <v>225</v>
      </c>
      <c r="F12" s="512"/>
      <c r="G12" s="512"/>
      <c r="H12" s="512">
        <f>SUM(CA!H13:J13)</f>
        <v>775</v>
      </c>
      <c r="I12" s="512"/>
      <c r="J12" s="512"/>
      <c r="K12" s="512">
        <f>SUM(CA!K13:M13)</f>
        <v>949</v>
      </c>
      <c r="L12" s="512"/>
      <c r="M12" s="512"/>
      <c r="N12" s="511">
        <f>SUM(CA!N13:P13)</f>
        <v>1162</v>
      </c>
      <c r="O12" s="512"/>
      <c r="P12" s="512"/>
      <c r="Q12" s="512">
        <f>SUM(CA!Q13:S13)</f>
        <v>1424</v>
      </c>
      <c r="R12" s="512"/>
      <c r="S12" s="512"/>
      <c r="T12" s="512">
        <f>SUM(CA!T13:V13)</f>
        <v>1743</v>
      </c>
      <c r="U12" s="512"/>
      <c r="V12" s="512"/>
      <c r="W12" s="512">
        <f>SUM(CA!W13:Y13)</f>
        <v>2137</v>
      </c>
      <c r="X12" s="512"/>
      <c r="Y12" s="512"/>
      <c r="Z12" s="579">
        <f>SUM(CA!Z13:AB13)</f>
        <v>2617</v>
      </c>
      <c r="AA12" s="512"/>
      <c r="AB12" s="512"/>
      <c r="AC12" s="512">
        <f>SUM(CA!AC13:AE13)</f>
        <v>3206</v>
      </c>
      <c r="AD12" s="512"/>
      <c r="AE12" s="512"/>
      <c r="AF12" s="512">
        <f>SUM(CA!AF13:AH13)</f>
        <v>3928</v>
      </c>
      <c r="AG12" s="512"/>
      <c r="AH12" s="512"/>
      <c r="AI12" s="512">
        <f>SUM(CA!AI13:AK13)</f>
        <v>4811</v>
      </c>
      <c r="AJ12" s="512"/>
      <c r="AK12" s="589"/>
    </row>
    <row r="13" spans="1:37">
      <c r="A13" s="144" t="s">
        <v>72</v>
      </c>
      <c r="B13" s="503">
        <f>ROUND(B$5*Parametres!$E$27,0)</f>
        <v>0</v>
      </c>
      <c r="C13" s="504"/>
      <c r="D13" s="504"/>
      <c r="E13" s="512">
        <f>SUM(CA!E14:G14)</f>
        <v>225</v>
      </c>
      <c r="F13" s="512"/>
      <c r="G13" s="512"/>
      <c r="H13" s="512">
        <f>SUM(CA!H14:J14)</f>
        <v>775</v>
      </c>
      <c r="I13" s="512"/>
      <c r="J13" s="512"/>
      <c r="K13" s="512">
        <f>SUM(CA!K14:M14)</f>
        <v>949</v>
      </c>
      <c r="L13" s="512"/>
      <c r="M13" s="512"/>
      <c r="N13" s="511">
        <f>SUM(CA!N14:P14)</f>
        <v>1162</v>
      </c>
      <c r="O13" s="512"/>
      <c r="P13" s="512"/>
      <c r="Q13" s="512">
        <f>SUM(CA!Q14:S14)</f>
        <v>1424</v>
      </c>
      <c r="R13" s="512"/>
      <c r="S13" s="512"/>
      <c r="T13" s="512">
        <f>SUM(CA!T14:V14)</f>
        <v>1743</v>
      </c>
      <c r="U13" s="512"/>
      <c r="V13" s="512"/>
      <c r="W13" s="512">
        <f>SUM(CA!W14:Y14)</f>
        <v>2137</v>
      </c>
      <c r="X13" s="512"/>
      <c r="Y13" s="512"/>
      <c r="Z13" s="579">
        <f>SUM(CA!Z14:AB14)</f>
        <v>2617</v>
      </c>
      <c r="AA13" s="512"/>
      <c r="AB13" s="512"/>
      <c r="AC13" s="512">
        <f>SUM(CA!AC14:AE14)</f>
        <v>3206</v>
      </c>
      <c r="AD13" s="512"/>
      <c r="AE13" s="512"/>
      <c r="AF13" s="512">
        <f>SUM(CA!AF14:AH14)</f>
        <v>3928</v>
      </c>
      <c r="AG13" s="512"/>
      <c r="AH13" s="512"/>
      <c r="AI13" s="512">
        <f>SUM(CA!AI14:AK14)</f>
        <v>4811</v>
      </c>
      <c r="AJ13" s="512"/>
      <c r="AK13" s="589"/>
    </row>
    <row r="14" spans="1:37" ht="16.5" thickBot="1">
      <c r="A14" s="410" t="s">
        <v>179</v>
      </c>
      <c r="B14" s="520">
        <f>ROUND(B6*Parametres!$E31,0)</f>
        <v>0</v>
      </c>
      <c r="C14" s="521"/>
      <c r="D14" s="521"/>
      <c r="E14" s="525">
        <f>SUM(CA!E15:G15)</f>
        <v>0</v>
      </c>
      <c r="F14" s="525"/>
      <c r="G14" s="525"/>
      <c r="H14" s="525">
        <f>SUM(CA!H15:J15)</f>
        <v>0</v>
      </c>
      <c r="I14" s="525"/>
      <c r="J14" s="525"/>
      <c r="K14" s="525">
        <f>SUM(CA!K15:M15)</f>
        <v>225</v>
      </c>
      <c r="L14" s="525"/>
      <c r="M14" s="525"/>
      <c r="N14" s="509">
        <f>SUM(CA!N15:P15)</f>
        <v>775</v>
      </c>
      <c r="O14" s="510"/>
      <c r="P14" s="510"/>
      <c r="Q14" s="510">
        <f>SUM(CA!Q15:S15)</f>
        <v>949</v>
      </c>
      <c r="R14" s="510"/>
      <c r="S14" s="510"/>
      <c r="T14" s="510">
        <f>SUM(CA!T15:V15)</f>
        <v>1163</v>
      </c>
      <c r="U14" s="510"/>
      <c r="V14" s="510"/>
      <c r="W14" s="510">
        <f>SUM(CA!W15:Y15)</f>
        <v>1424</v>
      </c>
      <c r="X14" s="510"/>
      <c r="Y14" s="510"/>
      <c r="Z14" s="580">
        <f>SUM(CA!Z15:AB15)</f>
        <v>1745</v>
      </c>
      <c r="AA14" s="581"/>
      <c r="AB14" s="581"/>
      <c r="AC14" s="581">
        <f>SUM(CA!AC15:AE15)</f>
        <v>2137</v>
      </c>
      <c r="AD14" s="581"/>
      <c r="AE14" s="581"/>
      <c r="AF14" s="581">
        <f>SUM(CA!AF15:AH15)</f>
        <v>2617</v>
      </c>
      <c r="AG14" s="581"/>
      <c r="AH14" s="581"/>
      <c r="AI14" s="581">
        <f>SUM(CA!AI15:AK15)</f>
        <v>3208</v>
      </c>
      <c r="AJ14" s="581"/>
      <c r="AK14" s="590"/>
    </row>
    <row r="15" spans="1:37" ht="16.5" thickTop="1">
      <c r="A15" s="501" t="s">
        <v>114</v>
      </c>
      <c r="B15" s="522"/>
      <c r="C15" s="523"/>
      <c r="D15" s="523"/>
      <c r="E15" s="519"/>
      <c r="F15" s="519"/>
      <c r="G15" s="519"/>
      <c r="H15" s="519"/>
      <c r="I15" s="519"/>
      <c r="J15" s="519"/>
      <c r="K15" s="519"/>
      <c r="L15" s="519"/>
      <c r="M15" s="519"/>
      <c r="N15" s="507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77"/>
      <c r="AA15" s="578"/>
      <c r="AB15" s="578"/>
      <c r="AC15" s="578"/>
      <c r="AD15" s="578"/>
      <c r="AE15" s="578"/>
      <c r="AF15" s="578"/>
      <c r="AG15" s="578"/>
      <c r="AH15" s="578"/>
      <c r="AI15" s="578"/>
      <c r="AJ15" s="578"/>
      <c r="AK15" s="588"/>
    </row>
    <row r="16" spans="1:37" ht="16.5" thickBot="1">
      <c r="A16" s="502"/>
      <c r="B16" s="520"/>
      <c r="C16" s="521"/>
      <c r="D16" s="521"/>
      <c r="E16" s="525"/>
      <c r="F16" s="525"/>
      <c r="G16" s="525"/>
      <c r="H16" s="525"/>
      <c r="I16" s="525"/>
      <c r="J16" s="525"/>
      <c r="K16" s="525"/>
      <c r="L16" s="525"/>
      <c r="M16" s="525"/>
      <c r="N16" s="509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80"/>
      <c r="AA16" s="581"/>
      <c r="AB16" s="581"/>
      <c r="AC16" s="581"/>
      <c r="AD16" s="581"/>
      <c r="AE16" s="581"/>
      <c r="AF16" s="581"/>
      <c r="AG16" s="581"/>
      <c r="AH16" s="581"/>
      <c r="AI16" s="581"/>
      <c r="AJ16" s="581"/>
      <c r="AK16" s="590"/>
    </row>
    <row r="17" spans="1:37" ht="16.5" thickTop="1">
      <c r="A17" s="144" t="s">
        <v>68</v>
      </c>
      <c r="B17" s="541">
        <f>B$8*'LISTE-PRIX'!$B$5</f>
        <v>0</v>
      </c>
      <c r="C17" s="542"/>
      <c r="D17" s="542"/>
      <c r="E17" s="519">
        <f>SUM(CA!E18:G18)</f>
        <v>2250</v>
      </c>
      <c r="F17" s="519"/>
      <c r="G17" s="519"/>
      <c r="H17" s="519">
        <f>SUM(CA!H18:J18)</f>
        <v>7750</v>
      </c>
      <c r="I17" s="519"/>
      <c r="J17" s="519"/>
      <c r="K17" s="519">
        <f>SUM(CA!K18:M18)</f>
        <v>9490</v>
      </c>
      <c r="L17" s="519"/>
      <c r="M17" s="519"/>
      <c r="N17" s="507">
        <f>SUM(CA!N18:P18)</f>
        <v>11620</v>
      </c>
      <c r="O17" s="508"/>
      <c r="P17" s="508"/>
      <c r="Q17" s="508">
        <f>SUM(CA!Q18:S18)</f>
        <v>14240</v>
      </c>
      <c r="R17" s="508"/>
      <c r="S17" s="508"/>
      <c r="T17" s="508">
        <f>SUM(CA!T18:V18)</f>
        <v>17430</v>
      </c>
      <c r="U17" s="508"/>
      <c r="V17" s="508"/>
      <c r="W17" s="508">
        <f>SUM(CA!W18:Y18)</f>
        <v>21370</v>
      </c>
      <c r="X17" s="508"/>
      <c r="Y17" s="508"/>
      <c r="Z17" s="577">
        <f>SUM(CA!Z18:AB18)</f>
        <v>26170</v>
      </c>
      <c r="AA17" s="578"/>
      <c r="AB17" s="578"/>
      <c r="AC17" s="578">
        <f>SUM(CA!AC18:AE18)</f>
        <v>32060</v>
      </c>
      <c r="AD17" s="578"/>
      <c r="AE17" s="578"/>
      <c r="AF17" s="578">
        <f>SUM(CA!AF18:AH18)</f>
        <v>39280</v>
      </c>
      <c r="AG17" s="578"/>
      <c r="AH17" s="578"/>
      <c r="AI17" s="578">
        <f>SUM(CA!AI18:AK18)</f>
        <v>48110</v>
      </c>
      <c r="AJ17" s="578"/>
      <c r="AK17" s="588"/>
    </row>
    <row r="18" spans="1:37">
      <c r="A18" s="144" t="s">
        <v>69</v>
      </c>
      <c r="B18" s="527">
        <f>B$9*'LISTE-PRIX'!$B$6</f>
        <v>0</v>
      </c>
      <c r="C18" s="513"/>
      <c r="D18" s="513"/>
      <c r="E18" s="512">
        <f>SUM(CA!E19:G19)</f>
        <v>3375</v>
      </c>
      <c r="F18" s="512"/>
      <c r="G18" s="512"/>
      <c r="H18" s="512">
        <f>SUM(CA!H19:J19)</f>
        <v>11625</v>
      </c>
      <c r="I18" s="512"/>
      <c r="J18" s="512"/>
      <c r="K18" s="512">
        <f>SUM(CA!K19:M19)</f>
        <v>14235</v>
      </c>
      <c r="L18" s="512"/>
      <c r="M18" s="512"/>
      <c r="N18" s="511">
        <f>SUM(CA!N19:P19)</f>
        <v>17430</v>
      </c>
      <c r="O18" s="512"/>
      <c r="P18" s="512"/>
      <c r="Q18" s="512">
        <f>SUM(CA!Q19:S19)</f>
        <v>21360</v>
      </c>
      <c r="R18" s="512"/>
      <c r="S18" s="512"/>
      <c r="T18" s="512">
        <f>SUM(CA!T19:V19)</f>
        <v>26145</v>
      </c>
      <c r="U18" s="512"/>
      <c r="V18" s="512"/>
      <c r="W18" s="512">
        <f>SUM(CA!W19:Y19)</f>
        <v>32055</v>
      </c>
      <c r="X18" s="512"/>
      <c r="Y18" s="512"/>
      <c r="Z18" s="579">
        <f>SUM(CA!Z19:AB19)</f>
        <v>39255</v>
      </c>
      <c r="AA18" s="512"/>
      <c r="AB18" s="512"/>
      <c r="AC18" s="512">
        <f>SUM(CA!AC19:AE19)</f>
        <v>48090</v>
      </c>
      <c r="AD18" s="512"/>
      <c r="AE18" s="512"/>
      <c r="AF18" s="512">
        <f>SUM(CA!AF19:AH19)</f>
        <v>58920</v>
      </c>
      <c r="AG18" s="512"/>
      <c r="AH18" s="512"/>
      <c r="AI18" s="512">
        <f>SUM(CA!AI19:AK19)</f>
        <v>72165</v>
      </c>
      <c r="AJ18" s="512"/>
      <c r="AK18" s="589"/>
    </row>
    <row r="19" spans="1:37">
      <c r="A19" s="144" t="s">
        <v>70</v>
      </c>
      <c r="B19" s="527">
        <f>B$9*'LISTE-PRIX'!$B$7</f>
        <v>0</v>
      </c>
      <c r="C19" s="513"/>
      <c r="D19" s="513"/>
      <c r="E19" s="512">
        <f>SUM(CA!E20:G20)</f>
        <v>2925</v>
      </c>
      <c r="F19" s="512"/>
      <c r="G19" s="512"/>
      <c r="H19" s="512">
        <f>SUM(CA!H20:J20)</f>
        <v>10075</v>
      </c>
      <c r="I19" s="512"/>
      <c r="J19" s="512"/>
      <c r="K19" s="512">
        <f>SUM(CA!K20:M20)</f>
        <v>12337</v>
      </c>
      <c r="L19" s="512"/>
      <c r="M19" s="512"/>
      <c r="N19" s="511">
        <f>SUM(CA!N20:P20)</f>
        <v>15106</v>
      </c>
      <c r="O19" s="512"/>
      <c r="P19" s="512"/>
      <c r="Q19" s="512">
        <f>SUM(CA!Q20:S20)</f>
        <v>18512</v>
      </c>
      <c r="R19" s="512"/>
      <c r="S19" s="512"/>
      <c r="T19" s="512">
        <f>SUM(CA!T20:V20)</f>
        <v>22659</v>
      </c>
      <c r="U19" s="512"/>
      <c r="V19" s="512"/>
      <c r="W19" s="512">
        <f>SUM(CA!W20:Y20)</f>
        <v>27781</v>
      </c>
      <c r="X19" s="512"/>
      <c r="Y19" s="512"/>
      <c r="Z19" s="579">
        <f>SUM(CA!Z20:AB20)</f>
        <v>34021</v>
      </c>
      <c r="AA19" s="512"/>
      <c r="AB19" s="512"/>
      <c r="AC19" s="512">
        <f>SUM(CA!AC20:AE20)</f>
        <v>41678</v>
      </c>
      <c r="AD19" s="512"/>
      <c r="AE19" s="512"/>
      <c r="AF19" s="512">
        <f>SUM(CA!AF20:AH20)</f>
        <v>51064</v>
      </c>
      <c r="AG19" s="512"/>
      <c r="AH19" s="512"/>
      <c r="AI19" s="512">
        <f>SUM(CA!AI20:AK20)</f>
        <v>62543</v>
      </c>
      <c r="AJ19" s="512"/>
      <c r="AK19" s="589"/>
    </row>
    <row r="20" spans="1:37">
      <c r="A20" s="144" t="s">
        <v>71</v>
      </c>
      <c r="B20" s="527">
        <f>B$11*'LISTE-PRIX'!$B$8</f>
        <v>0</v>
      </c>
      <c r="C20" s="513"/>
      <c r="D20" s="513"/>
      <c r="E20" s="512">
        <f>SUM(CA!E21:G21)</f>
        <v>3600</v>
      </c>
      <c r="F20" s="512"/>
      <c r="G20" s="512"/>
      <c r="H20" s="512">
        <f>SUM(CA!H21:J21)</f>
        <v>12400</v>
      </c>
      <c r="I20" s="512"/>
      <c r="J20" s="512"/>
      <c r="K20" s="512">
        <f>SUM(CA!K21:M21)</f>
        <v>15184</v>
      </c>
      <c r="L20" s="512"/>
      <c r="M20" s="512"/>
      <c r="N20" s="511">
        <f>SUM(CA!N21:P21)</f>
        <v>18592</v>
      </c>
      <c r="O20" s="512"/>
      <c r="P20" s="512"/>
      <c r="Q20" s="512">
        <f>SUM(CA!Q21:S21)</f>
        <v>22784</v>
      </c>
      <c r="R20" s="512"/>
      <c r="S20" s="512"/>
      <c r="T20" s="512">
        <f>SUM(CA!T21:V21)</f>
        <v>27888</v>
      </c>
      <c r="U20" s="512"/>
      <c r="V20" s="512"/>
      <c r="W20" s="512">
        <f>SUM(CA!W21:Y21)</f>
        <v>34192</v>
      </c>
      <c r="X20" s="512"/>
      <c r="Y20" s="512"/>
      <c r="Z20" s="579">
        <f>SUM(CA!Z21:AB21)</f>
        <v>41872</v>
      </c>
      <c r="AA20" s="512"/>
      <c r="AB20" s="512"/>
      <c r="AC20" s="512">
        <f>SUM(CA!AC21:AE21)</f>
        <v>51296</v>
      </c>
      <c r="AD20" s="512"/>
      <c r="AE20" s="512"/>
      <c r="AF20" s="512">
        <f>SUM(CA!AF21:AH21)</f>
        <v>62848</v>
      </c>
      <c r="AG20" s="512"/>
      <c r="AH20" s="512"/>
      <c r="AI20" s="512">
        <f>SUM(CA!AI21:AK21)</f>
        <v>76976</v>
      </c>
      <c r="AJ20" s="512"/>
      <c r="AK20" s="589"/>
    </row>
    <row r="21" spans="1:37">
      <c r="A21" s="144" t="s">
        <v>184</v>
      </c>
      <c r="B21" s="527">
        <f>B$12*'LISTE-PRIX'!$B$9</f>
        <v>0</v>
      </c>
      <c r="C21" s="513"/>
      <c r="D21" s="513"/>
      <c r="E21" s="512">
        <f>SUM(CA!E22:G22)</f>
        <v>1800</v>
      </c>
      <c r="F21" s="512"/>
      <c r="G21" s="512"/>
      <c r="H21" s="512">
        <f>SUM(CA!H22:J22)</f>
        <v>6200</v>
      </c>
      <c r="I21" s="512"/>
      <c r="J21" s="512"/>
      <c r="K21" s="512">
        <f>SUM(CA!K22:M22)</f>
        <v>7592</v>
      </c>
      <c r="L21" s="512"/>
      <c r="M21" s="512"/>
      <c r="N21" s="511">
        <f>SUM(CA!N22:P22)</f>
        <v>9296</v>
      </c>
      <c r="O21" s="512"/>
      <c r="P21" s="512"/>
      <c r="Q21" s="512">
        <f>SUM(CA!Q22:S22)</f>
        <v>11392</v>
      </c>
      <c r="R21" s="512"/>
      <c r="S21" s="512"/>
      <c r="T21" s="512">
        <f>SUM(CA!T22:V22)</f>
        <v>13944</v>
      </c>
      <c r="U21" s="512"/>
      <c r="V21" s="512"/>
      <c r="W21" s="512">
        <f>SUM(CA!W22:Y22)</f>
        <v>17096</v>
      </c>
      <c r="X21" s="512"/>
      <c r="Y21" s="512"/>
      <c r="Z21" s="579">
        <f>SUM(CA!Z22:AB22)</f>
        <v>20936</v>
      </c>
      <c r="AA21" s="512"/>
      <c r="AB21" s="512"/>
      <c r="AC21" s="512">
        <f>SUM(CA!AC22:AE22)</f>
        <v>25648</v>
      </c>
      <c r="AD21" s="512"/>
      <c r="AE21" s="512"/>
      <c r="AF21" s="512">
        <f>SUM(CA!AF22:AH22)</f>
        <v>31424</v>
      </c>
      <c r="AG21" s="512"/>
      <c r="AH21" s="512"/>
      <c r="AI21" s="512">
        <f>SUM(CA!AI22:AK22)</f>
        <v>38488</v>
      </c>
      <c r="AJ21" s="512"/>
      <c r="AK21" s="589"/>
    </row>
    <row r="22" spans="1:37">
      <c r="A22" s="144" t="s">
        <v>72</v>
      </c>
      <c r="B22" s="527">
        <f>B$13*'LISTE-PRIX'!$B$10</f>
        <v>0</v>
      </c>
      <c r="C22" s="513"/>
      <c r="D22" s="513"/>
      <c r="E22" s="512">
        <f>SUM(CA!E23:G23)</f>
        <v>2025</v>
      </c>
      <c r="F22" s="512"/>
      <c r="G22" s="512"/>
      <c r="H22" s="512">
        <f>SUM(CA!H23:J23)</f>
        <v>6975</v>
      </c>
      <c r="I22" s="512"/>
      <c r="J22" s="512"/>
      <c r="K22" s="512">
        <f>SUM(CA!K23:M23)</f>
        <v>8541</v>
      </c>
      <c r="L22" s="512"/>
      <c r="M22" s="512"/>
      <c r="N22" s="511">
        <f>SUM(CA!N23:P23)</f>
        <v>10458</v>
      </c>
      <c r="O22" s="512"/>
      <c r="P22" s="512"/>
      <c r="Q22" s="512">
        <f>SUM(CA!Q23:S23)</f>
        <v>12816</v>
      </c>
      <c r="R22" s="512"/>
      <c r="S22" s="512"/>
      <c r="T22" s="512">
        <f>SUM(CA!T23:V23)</f>
        <v>15687</v>
      </c>
      <c r="U22" s="512"/>
      <c r="V22" s="512"/>
      <c r="W22" s="512">
        <f>SUM(CA!W23:Y23)</f>
        <v>19233</v>
      </c>
      <c r="X22" s="512"/>
      <c r="Y22" s="512"/>
      <c r="Z22" s="579">
        <f>SUM(CA!Z23:AB23)</f>
        <v>23553</v>
      </c>
      <c r="AA22" s="512"/>
      <c r="AB22" s="512"/>
      <c r="AC22" s="512">
        <f>SUM(CA!AC23:AE23)</f>
        <v>28854</v>
      </c>
      <c r="AD22" s="512"/>
      <c r="AE22" s="512"/>
      <c r="AF22" s="512">
        <f>SUM(CA!AF23:AH23)</f>
        <v>35352</v>
      </c>
      <c r="AG22" s="512"/>
      <c r="AH22" s="512"/>
      <c r="AI22" s="512">
        <f>SUM(CA!AI23:AK23)</f>
        <v>43299</v>
      </c>
      <c r="AJ22" s="512"/>
      <c r="AK22" s="589"/>
    </row>
    <row r="23" spans="1:37" ht="16.5" thickBot="1">
      <c r="A23" s="144" t="s">
        <v>183</v>
      </c>
      <c r="B23" s="528">
        <f>B14*Parametres!E32</f>
        <v>0</v>
      </c>
      <c r="C23" s="529"/>
      <c r="D23" s="529"/>
      <c r="E23" s="525">
        <f>SUM(CA!E24:G24)</f>
        <v>0</v>
      </c>
      <c r="F23" s="525"/>
      <c r="G23" s="525"/>
      <c r="H23" s="525">
        <f>SUM(CA!H24:J24)</f>
        <v>0</v>
      </c>
      <c r="I23" s="525"/>
      <c r="J23" s="525"/>
      <c r="K23" s="525">
        <f>SUM(CA!K24:M24)</f>
        <v>5400</v>
      </c>
      <c r="L23" s="525"/>
      <c r="M23" s="525"/>
      <c r="N23" s="509">
        <f>SUM(CA!N24:P24)</f>
        <v>18600</v>
      </c>
      <c r="O23" s="510"/>
      <c r="P23" s="510"/>
      <c r="Q23" s="510">
        <f>SUM(CA!Q24:S24)</f>
        <v>22776</v>
      </c>
      <c r="R23" s="510"/>
      <c r="S23" s="510"/>
      <c r="T23" s="510">
        <f>SUM(CA!T24:V24)</f>
        <v>27912</v>
      </c>
      <c r="U23" s="510"/>
      <c r="V23" s="510"/>
      <c r="W23" s="510">
        <f>SUM(CA!W24:Y24)</f>
        <v>34176</v>
      </c>
      <c r="X23" s="510"/>
      <c r="Y23" s="510"/>
      <c r="Z23" s="580">
        <f>SUM(CA!Z24:AB24)</f>
        <v>41880</v>
      </c>
      <c r="AA23" s="581"/>
      <c r="AB23" s="581"/>
      <c r="AC23" s="581">
        <f>SUM(CA!AC24:AE24)</f>
        <v>51288</v>
      </c>
      <c r="AD23" s="581"/>
      <c r="AE23" s="581"/>
      <c r="AF23" s="581">
        <f>SUM(CA!AF24:AH24)</f>
        <v>62808</v>
      </c>
      <c r="AG23" s="581"/>
      <c r="AH23" s="581"/>
      <c r="AI23" s="581">
        <f>SUM(CA!AI24:AK24)</f>
        <v>76992</v>
      </c>
      <c r="AJ23" s="581"/>
      <c r="AK23" s="590"/>
    </row>
    <row r="24" spans="1:37" ht="16.5" thickTop="1">
      <c r="A24" s="421" t="s">
        <v>110</v>
      </c>
      <c r="B24" s="532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58"/>
      <c r="N24" s="527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58"/>
      <c r="Z24" s="527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58"/>
    </row>
    <row r="25" spans="1:37" ht="16.5" thickBot="1">
      <c r="A25" s="422"/>
      <c r="B25" s="533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59"/>
      <c r="N25" s="569"/>
      <c r="O25" s="526"/>
      <c r="P25" s="526"/>
      <c r="Q25" s="526"/>
      <c r="R25" s="526"/>
      <c r="S25" s="526"/>
      <c r="T25" s="526"/>
      <c r="U25" s="526"/>
      <c r="V25" s="526"/>
      <c r="W25" s="526"/>
      <c r="X25" s="526"/>
      <c r="Y25" s="559"/>
      <c r="Z25" s="569"/>
      <c r="AA25" s="526"/>
      <c r="AB25" s="526"/>
      <c r="AC25" s="526"/>
      <c r="AD25" s="526"/>
      <c r="AE25" s="526"/>
      <c r="AF25" s="526"/>
      <c r="AG25" s="526"/>
      <c r="AH25" s="526"/>
      <c r="AI25" s="526"/>
      <c r="AJ25" s="526"/>
      <c r="AK25" s="559"/>
    </row>
    <row r="26" spans="1:37" ht="16.5" thickTop="1">
      <c r="A26" s="27" t="s">
        <v>76</v>
      </c>
      <c r="B26" s="534">
        <f>SUM(B$17:B$23)</f>
        <v>0</v>
      </c>
      <c r="C26" s="535"/>
      <c r="D26" s="536"/>
      <c r="E26" s="547">
        <f>SUM(E$17:E$23)</f>
        <v>15975</v>
      </c>
      <c r="F26" s="535"/>
      <c r="G26" s="536"/>
      <c r="H26" s="547">
        <f>SUM(H$17:H$23)</f>
        <v>55025</v>
      </c>
      <c r="I26" s="535"/>
      <c r="J26" s="536"/>
      <c r="K26" s="547">
        <f>SUM(K$17:K$23)</f>
        <v>72779</v>
      </c>
      <c r="L26" s="535"/>
      <c r="M26" s="560"/>
      <c r="N26" s="570">
        <f>SUM(N$17:N$23)</f>
        <v>101102</v>
      </c>
      <c r="O26" s="535"/>
      <c r="P26" s="536"/>
      <c r="Q26" s="547">
        <f>SUM(Q$17:Q$23)</f>
        <v>123880</v>
      </c>
      <c r="R26" s="535"/>
      <c r="S26" s="536"/>
      <c r="T26" s="547">
        <f>SUM(T$17:T$23)</f>
        <v>151665</v>
      </c>
      <c r="U26" s="535"/>
      <c r="V26" s="536"/>
      <c r="W26" s="547">
        <f>SUM(W$17:W$23)</f>
        <v>185903</v>
      </c>
      <c r="X26" s="535"/>
      <c r="Y26" s="560"/>
      <c r="Z26" s="570">
        <f>SUM(Z$17:Z$23)</f>
        <v>227687</v>
      </c>
      <c r="AA26" s="535"/>
      <c r="AB26" s="536"/>
      <c r="AC26" s="547">
        <f>SUM(AC$17:AC$23)</f>
        <v>278914</v>
      </c>
      <c r="AD26" s="535"/>
      <c r="AE26" s="536"/>
      <c r="AF26" s="547">
        <f>SUM(AF$17:AF$23)</f>
        <v>341696</v>
      </c>
      <c r="AG26" s="535"/>
      <c r="AH26" s="536"/>
      <c r="AI26" s="547">
        <f>SUM(AI$17:AI$23)</f>
        <v>418573</v>
      </c>
      <c r="AJ26" s="535"/>
      <c r="AK26" s="560"/>
    </row>
    <row r="27" spans="1:37">
      <c r="A27" s="26" t="s">
        <v>80</v>
      </c>
      <c r="B27" s="537">
        <f>B26*Parametres!$H$2</f>
        <v>0</v>
      </c>
      <c r="C27" s="515"/>
      <c r="D27" s="516"/>
      <c r="E27" s="514">
        <f>E26*Parametres!$H$2</f>
        <v>3131.1</v>
      </c>
      <c r="F27" s="515"/>
      <c r="G27" s="516"/>
      <c r="H27" s="514">
        <f>H26*Parametres!$H$2</f>
        <v>10784.9</v>
      </c>
      <c r="I27" s="515"/>
      <c r="J27" s="516"/>
      <c r="K27" s="514">
        <f>K26*Parametres!$H$2</f>
        <v>14264.684000000001</v>
      </c>
      <c r="L27" s="515"/>
      <c r="M27" s="517"/>
      <c r="N27" s="524">
        <f>N26*Parametres!$H$2</f>
        <v>19815.992000000002</v>
      </c>
      <c r="O27" s="515"/>
      <c r="P27" s="516"/>
      <c r="Q27" s="514">
        <f>Q26*Parametres!$H$2</f>
        <v>24280.48</v>
      </c>
      <c r="R27" s="515"/>
      <c r="S27" s="516"/>
      <c r="T27" s="514">
        <f>T26*Parametres!$H$2</f>
        <v>29726.34</v>
      </c>
      <c r="U27" s="515"/>
      <c r="V27" s="516"/>
      <c r="W27" s="514">
        <f>W26*Parametres!$H$2</f>
        <v>36436.988000000005</v>
      </c>
      <c r="X27" s="515"/>
      <c r="Y27" s="517"/>
      <c r="Z27" s="524">
        <f>Z26*Parametres!$H$2</f>
        <v>44626.652000000002</v>
      </c>
      <c r="AA27" s="515"/>
      <c r="AB27" s="516"/>
      <c r="AC27" s="514">
        <f>AC26*Parametres!$H$2</f>
        <v>54667.144</v>
      </c>
      <c r="AD27" s="515"/>
      <c r="AE27" s="516"/>
      <c r="AF27" s="514">
        <f>AF26*Parametres!$H$2</f>
        <v>66972.415999999997</v>
      </c>
      <c r="AG27" s="515"/>
      <c r="AH27" s="516"/>
      <c r="AI27" s="514">
        <f>AI26*Parametres!$H$2</f>
        <v>82040.308000000005</v>
      </c>
      <c r="AJ27" s="515"/>
      <c r="AK27" s="517"/>
    </row>
    <row r="28" spans="1:37" ht="16.5" thickBot="1">
      <c r="A28" s="26" t="s">
        <v>77</v>
      </c>
      <c r="B28" s="538">
        <f>B$26*Parametres!$I$2</f>
        <v>0</v>
      </c>
      <c r="C28" s="539"/>
      <c r="D28" s="540"/>
      <c r="E28" s="548">
        <f>E$26*Parametres!$I$2</f>
        <v>19106.099999999999</v>
      </c>
      <c r="F28" s="539"/>
      <c r="G28" s="540"/>
      <c r="H28" s="548">
        <f>H$26*Parametres!$I$2</f>
        <v>65809.899999999994</v>
      </c>
      <c r="I28" s="539"/>
      <c r="J28" s="540"/>
      <c r="K28" s="548">
        <f>K$26*Parametres!$I$2</f>
        <v>87043.683999999994</v>
      </c>
      <c r="L28" s="539"/>
      <c r="M28" s="561"/>
      <c r="N28" s="571">
        <f>N$26*Parametres!$I$2</f>
        <v>120917.992</v>
      </c>
      <c r="O28" s="539"/>
      <c r="P28" s="540"/>
      <c r="Q28" s="548">
        <f>Q$26*Parametres!$I$2</f>
        <v>148160.47999999998</v>
      </c>
      <c r="R28" s="539"/>
      <c r="S28" s="540"/>
      <c r="T28" s="548">
        <f>T$26*Parametres!$I$2</f>
        <v>181391.34</v>
      </c>
      <c r="U28" s="539"/>
      <c r="V28" s="540"/>
      <c r="W28" s="548">
        <f>W$26*Parametres!$I$2</f>
        <v>222339.98799999998</v>
      </c>
      <c r="X28" s="539"/>
      <c r="Y28" s="561"/>
      <c r="Z28" s="571">
        <f>Z$26*Parametres!$I$2</f>
        <v>272313.652</v>
      </c>
      <c r="AA28" s="539"/>
      <c r="AB28" s="540"/>
      <c r="AC28" s="548">
        <f>AC$26*Parametres!$I$2</f>
        <v>333581.14399999997</v>
      </c>
      <c r="AD28" s="539"/>
      <c r="AE28" s="540"/>
      <c r="AF28" s="548">
        <f>AF$26*Parametres!$I$2</f>
        <v>408668.41599999997</v>
      </c>
      <c r="AG28" s="539"/>
      <c r="AH28" s="540"/>
      <c r="AI28" s="548">
        <f>AI$26*Parametres!$I$2</f>
        <v>500613.30799999996</v>
      </c>
      <c r="AJ28" s="539"/>
      <c r="AK28" s="561"/>
    </row>
    <row r="29" spans="1:37" ht="16.5" thickTop="1">
      <c r="A29" s="421" t="s">
        <v>113</v>
      </c>
      <c r="B29" s="543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62"/>
      <c r="N29" s="572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62"/>
      <c r="Z29" s="572"/>
      <c r="AA29" s="544"/>
      <c r="AB29" s="544"/>
      <c r="AC29" s="544"/>
      <c r="AD29" s="544"/>
      <c r="AE29" s="544"/>
      <c r="AF29" s="544"/>
      <c r="AG29" s="544"/>
      <c r="AH29" s="544"/>
      <c r="AI29" s="544"/>
      <c r="AJ29" s="544"/>
      <c r="AK29" s="562"/>
    </row>
    <row r="30" spans="1:37" ht="16.5" thickBot="1">
      <c r="A30" s="422"/>
      <c r="B30" s="532"/>
      <c r="C30" s="513"/>
      <c r="D30" s="513"/>
      <c r="E30" s="529"/>
      <c r="F30" s="529"/>
      <c r="G30" s="529"/>
      <c r="H30" s="529"/>
      <c r="I30" s="529"/>
      <c r="J30" s="529"/>
      <c r="K30" s="529"/>
      <c r="L30" s="529"/>
      <c r="M30" s="552"/>
      <c r="N30" s="563"/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73"/>
      <c r="Z30" s="582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92"/>
    </row>
    <row r="31" spans="1:37" ht="16.5" thickTop="1">
      <c r="A31" s="398" t="s">
        <v>78</v>
      </c>
      <c r="B31" s="545">
        <f>B26</f>
        <v>0</v>
      </c>
      <c r="C31" s="546"/>
      <c r="D31" s="546"/>
      <c r="E31" s="546">
        <f>SUM(B31,E26)</f>
        <v>15975</v>
      </c>
      <c r="F31" s="546"/>
      <c r="G31" s="546"/>
      <c r="H31" s="546">
        <f>SUM(E31,H26)</f>
        <v>71000</v>
      </c>
      <c r="I31" s="546"/>
      <c r="J31" s="546"/>
      <c r="K31" s="546">
        <f t="shared" ref="K31" si="0">SUM(H31,K26)</f>
        <v>143779</v>
      </c>
      <c r="L31" s="546"/>
      <c r="M31" s="553"/>
      <c r="N31" s="565">
        <f t="shared" ref="N31" si="1">SUM(K31,N26)</f>
        <v>244881</v>
      </c>
      <c r="O31" s="566"/>
      <c r="P31" s="566"/>
      <c r="Q31" s="566">
        <f t="shared" ref="Q31" si="2">SUM(N31,Q26)</f>
        <v>368761</v>
      </c>
      <c r="R31" s="566"/>
      <c r="S31" s="566"/>
      <c r="T31" s="566">
        <f t="shared" ref="T31" si="3">SUM(Q31,T26)</f>
        <v>520426</v>
      </c>
      <c r="U31" s="566"/>
      <c r="V31" s="566"/>
      <c r="W31" s="566">
        <f t="shared" ref="W31" si="4">SUM(T31,W26)</f>
        <v>706329</v>
      </c>
      <c r="X31" s="566"/>
      <c r="Y31" s="574"/>
      <c r="Z31" s="584">
        <f t="shared" ref="Z31" si="5">SUM(W31,Z26)</f>
        <v>934016</v>
      </c>
      <c r="AA31" s="585"/>
      <c r="AB31" s="585"/>
      <c r="AC31" s="585">
        <f t="shared" ref="AC31" si="6">SUM(Z31,AC26)</f>
        <v>1212930</v>
      </c>
      <c r="AD31" s="585"/>
      <c r="AE31" s="585"/>
      <c r="AF31" s="585">
        <f t="shared" ref="AF31" si="7">SUM(AC31,AF26)</f>
        <v>1554626</v>
      </c>
      <c r="AG31" s="585"/>
      <c r="AH31" s="585"/>
      <c r="AI31" s="585">
        <f t="shared" ref="AI31" si="8">SUM(AF31,AI26)</f>
        <v>1973199</v>
      </c>
      <c r="AJ31" s="585"/>
      <c r="AK31" s="593"/>
    </row>
    <row r="32" spans="1:37">
      <c r="A32" s="144" t="s">
        <v>187</v>
      </c>
      <c r="B32" s="527">
        <f>B27</f>
        <v>0</v>
      </c>
      <c r="C32" s="513"/>
      <c r="D32" s="513"/>
      <c r="E32" s="513">
        <f>B32+E27</f>
        <v>3131.1</v>
      </c>
      <c r="F32" s="513"/>
      <c r="G32" s="513"/>
      <c r="H32" s="513">
        <f>E32+H27</f>
        <v>13916</v>
      </c>
      <c r="I32" s="513"/>
      <c r="J32" s="513"/>
      <c r="K32" s="513">
        <f t="shared" ref="K32:K33" si="9">H32+K27</f>
        <v>28180.684000000001</v>
      </c>
      <c r="L32" s="513"/>
      <c r="M32" s="554"/>
      <c r="N32" s="567">
        <f t="shared" ref="N32:N33" si="10">K32+N27</f>
        <v>47996.676000000007</v>
      </c>
      <c r="O32" s="513"/>
      <c r="P32" s="513"/>
      <c r="Q32" s="513">
        <f t="shared" ref="Q32:Q33" si="11">N32+Q27</f>
        <v>72277.156000000003</v>
      </c>
      <c r="R32" s="513"/>
      <c r="S32" s="513"/>
      <c r="T32" s="513">
        <f t="shared" ref="T32:T33" si="12">Q32+T27</f>
        <v>102003.496</v>
      </c>
      <c r="U32" s="513"/>
      <c r="V32" s="513"/>
      <c r="W32" s="513">
        <f t="shared" ref="W32:W33" si="13">T32+W27</f>
        <v>138440.484</v>
      </c>
      <c r="X32" s="513"/>
      <c r="Y32" s="575"/>
      <c r="Z32" s="586">
        <f t="shared" ref="Z32:Z33" si="14">W32+Z27</f>
        <v>183067.136</v>
      </c>
      <c r="AA32" s="513"/>
      <c r="AB32" s="513"/>
      <c r="AC32" s="513">
        <f t="shared" ref="AC32:AC33" si="15">Z32+AC27</f>
        <v>237734.28</v>
      </c>
      <c r="AD32" s="513"/>
      <c r="AE32" s="513"/>
      <c r="AF32" s="513">
        <f t="shared" ref="AF32:AF33" si="16">AC32+AF27</f>
        <v>304706.696</v>
      </c>
      <c r="AG32" s="513"/>
      <c r="AH32" s="513"/>
      <c r="AI32" s="513">
        <f t="shared" ref="AI32:AI33" si="17">AF32+AI27</f>
        <v>386747.00400000002</v>
      </c>
      <c r="AJ32" s="513"/>
      <c r="AK32" s="575"/>
    </row>
    <row r="33" spans="1:37" ht="16.5" thickBot="1">
      <c r="A33" s="399" t="s">
        <v>79</v>
      </c>
      <c r="B33" s="528">
        <f>B28</f>
        <v>0</v>
      </c>
      <c r="C33" s="529"/>
      <c r="D33" s="529"/>
      <c r="E33" s="529">
        <f>B33+E28</f>
        <v>19106.099999999999</v>
      </c>
      <c r="F33" s="529"/>
      <c r="G33" s="529"/>
      <c r="H33" s="529">
        <f t="shared" ref="H33" si="18">E33+H28</f>
        <v>84916</v>
      </c>
      <c r="I33" s="529"/>
      <c r="J33" s="529"/>
      <c r="K33" s="529">
        <f t="shared" si="9"/>
        <v>171959.68400000001</v>
      </c>
      <c r="L33" s="529"/>
      <c r="M33" s="555"/>
      <c r="N33" s="568">
        <f t="shared" si="10"/>
        <v>292877.67599999998</v>
      </c>
      <c r="O33" s="564"/>
      <c r="P33" s="564"/>
      <c r="Q33" s="564">
        <f t="shared" si="11"/>
        <v>441038.15599999996</v>
      </c>
      <c r="R33" s="564"/>
      <c r="S33" s="564"/>
      <c r="T33" s="564">
        <f t="shared" si="12"/>
        <v>622429.49599999993</v>
      </c>
      <c r="U33" s="564"/>
      <c r="V33" s="564"/>
      <c r="W33" s="564">
        <f t="shared" si="13"/>
        <v>844769.48399999994</v>
      </c>
      <c r="X33" s="564"/>
      <c r="Y33" s="576"/>
      <c r="Z33" s="587">
        <f t="shared" si="14"/>
        <v>1117083.1359999999</v>
      </c>
      <c r="AA33" s="583"/>
      <c r="AB33" s="583"/>
      <c r="AC33" s="583">
        <f t="shared" si="15"/>
        <v>1450664.2799999998</v>
      </c>
      <c r="AD33" s="583"/>
      <c r="AE33" s="583"/>
      <c r="AF33" s="583">
        <f t="shared" si="16"/>
        <v>1859332.6959999998</v>
      </c>
      <c r="AG33" s="583"/>
      <c r="AH33" s="583"/>
      <c r="AI33" s="583">
        <f t="shared" si="17"/>
        <v>2359946.0039999997</v>
      </c>
      <c r="AJ33" s="583"/>
      <c r="AK33" s="591"/>
    </row>
    <row r="34" spans="1:37" ht="16.5" thickTop="1"/>
  </sheetData>
  <mergeCells count="392">
    <mergeCell ref="AI33:AK33"/>
    <mergeCell ref="AI25:AK25"/>
    <mergeCell ref="AI26:AK26"/>
    <mergeCell ref="AI28:AK28"/>
    <mergeCell ref="AI29:AK29"/>
    <mergeCell ref="AI23:AK23"/>
    <mergeCell ref="AI24:AK24"/>
    <mergeCell ref="AI15:AK15"/>
    <mergeCell ref="AI16:AK16"/>
    <mergeCell ref="AI17:AK17"/>
    <mergeCell ref="AI18:AK18"/>
    <mergeCell ref="AI30:AK30"/>
    <mergeCell ref="AI31:AK31"/>
    <mergeCell ref="AI32:AK32"/>
    <mergeCell ref="AF9:AH9"/>
    <mergeCell ref="AF10:AH10"/>
    <mergeCell ref="AF11:AH11"/>
    <mergeCell ref="AF12:AH12"/>
    <mergeCell ref="AF13:AH13"/>
    <mergeCell ref="AI19:AK19"/>
    <mergeCell ref="AI20:AK20"/>
    <mergeCell ref="AI21:AK21"/>
    <mergeCell ref="AI22:AK22"/>
    <mergeCell ref="AI3:AK3"/>
    <mergeCell ref="AI4:AK4"/>
    <mergeCell ref="AI5:AK5"/>
    <mergeCell ref="AI6:AK6"/>
    <mergeCell ref="AI7:AK7"/>
    <mergeCell ref="AI8:AK8"/>
    <mergeCell ref="AF23:AH23"/>
    <mergeCell ref="AF24:AH24"/>
    <mergeCell ref="AF25:AH25"/>
    <mergeCell ref="AF19:AH19"/>
    <mergeCell ref="AF20:AH20"/>
    <mergeCell ref="AF21:AH21"/>
    <mergeCell ref="AF22:AH22"/>
    <mergeCell ref="AF15:AH15"/>
    <mergeCell ref="AF14:AH14"/>
    <mergeCell ref="AF16:AH16"/>
    <mergeCell ref="AF17:AH17"/>
    <mergeCell ref="AI9:AK9"/>
    <mergeCell ref="AI10:AK10"/>
    <mergeCell ref="AI11:AK11"/>
    <mergeCell ref="AI12:AK12"/>
    <mergeCell ref="AI13:AK13"/>
    <mergeCell ref="AI14:AK14"/>
    <mergeCell ref="AF18:AH18"/>
    <mergeCell ref="AC33:AE33"/>
    <mergeCell ref="AF3:AH3"/>
    <mergeCell ref="AF4:AH4"/>
    <mergeCell ref="AF5:AH5"/>
    <mergeCell ref="AF6:AH6"/>
    <mergeCell ref="AF7:AH7"/>
    <mergeCell ref="AF8:AH8"/>
    <mergeCell ref="AC23:AE23"/>
    <mergeCell ref="AC24:AE24"/>
    <mergeCell ref="AC25:AE25"/>
    <mergeCell ref="AC26:AE26"/>
    <mergeCell ref="AC28:AE28"/>
    <mergeCell ref="AC29:AE29"/>
    <mergeCell ref="AC19:AE19"/>
    <mergeCell ref="AC20:AE20"/>
    <mergeCell ref="AC21:AE21"/>
    <mergeCell ref="AC22:AE22"/>
    <mergeCell ref="AF33:AH33"/>
    <mergeCell ref="AF26:AH26"/>
    <mergeCell ref="AF28:AH28"/>
    <mergeCell ref="AF29:AH29"/>
    <mergeCell ref="AF30:AH30"/>
    <mergeCell ref="AF31:AH31"/>
    <mergeCell ref="AF32:AH32"/>
    <mergeCell ref="AC9:AE9"/>
    <mergeCell ref="AC10:AE10"/>
    <mergeCell ref="AC11:AE11"/>
    <mergeCell ref="AC12:AE12"/>
    <mergeCell ref="AC13:AE13"/>
    <mergeCell ref="AC14:AE14"/>
    <mergeCell ref="AC30:AE30"/>
    <mergeCell ref="AC31:AE31"/>
    <mergeCell ref="AC32:AE32"/>
    <mergeCell ref="AC27:AE27"/>
    <mergeCell ref="Z30:AB30"/>
    <mergeCell ref="Z31:AB31"/>
    <mergeCell ref="Z32:AB32"/>
    <mergeCell ref="Z33:AB33"/>
    <mergeCell ref="AC3:AE3"/>
    <mergeCell ref="AC4:AE4"/>
    <mergeCell ref="AC5:AE5"/>
    <mergeCell ref="AC6:AE6"/>
    <mergeCell ref="AC7:AE7"/>
    <mergeCell ref="AC8:AE8"/>
    <mergeCell ref="Z23:AB23"/>
    <mergeCell ref="Z24:AB24"/>
    <mergeCell ref="Z25:AB25"/>
    <mergeCell ref="Z26:AB26"/>
    <mergeCell ref="Z28:AB28"/>
    <mergeCell ref="Z29:AB29"/>
    <mergeCell ref="Z19:AB19"/>
    <mergeCell ref="Z20:AB20"/>
    <mergeCell ref="Z21:AB21"/>
    <mergeCell ref="Z22:AB22"/>
    <mergeCell ref="AC15:AE15"/>
    <mergeCell ref="AC16:AE16"/>
    <mergeCell ref="AC17:AE17"/>
    <mergeCell ref="AC18:AE18"/>
    <mergeCell ref="Z16:AB16"/>
    <mergeCell ref="Z17:AB17"/>
    <mergeCell ref="Z18:AB18"/>
    <mergeCell ref="Z9:AB9"/>
    <mergeCell ref="Z10:AB10"/>
    <mergeCell ref="Z11:AB11"/>
    <mergeCell ref="Z12:AB12"/>
    <mergeCell ref="Z13:AB13"/>
    <mergeCell ref="Z14:AB14"/>
    <mergeCell ref="W12:Y12"/>
    <mergeCell ref="W13:Y13"/>
    <mergeCell ref="W14:Y14"/>
    <mergeCell ref="W30:Y30"/>
    <mergeCell ref="W31:Y31"/>
    <mergeCell ref="W32:Y32"/>
    <mergeCell ref="W33:Y33"/>
    <mergeCell ref="Z3:AB3"/>
    <mergeCell ref="Z4:AB4"/>
    <mergeCell ref="Z5:AB5"/>
    <mergeCell ref="Z6:AB6"/>
    <mergeCell ref="Z7:AB7"/>
    <mergeCell ref="Z8:AB8"/>
    <mergeCell ref="W23:Y23"/>
    <mergeCell ref="W24:Y24"/>
    <mergeCell ref="W25:Y25"/>
    <mergeCell ref="W26:Y26"/>
    <mergeCell ref="W28:Y28"/>
    <mergeCell ref="W29:Y29"/>
    <mergeCell ref="W19:Y19"/>
    <mergeCell ref="W20:Y20"/>
    <mergeCell ref="W21:Y21"/>
    <mergeCell ref="W22:Y22"/>
    <mergeCell ref="Z15:AB15"/>
    <mergeCell ref="T33:V33"/>
    <mergeCell ref="W3:Y3"/>
    <mergeCell ref="W4:Y4"/>
    <mergeCell ref="W5:Y5"/>
    <mergeCell ref="W6:Y6"/>
    <mergeCell ref="W7:Y7"/>
    <mergeCell ref="W8:Y8"/>
    <mergeCell ref="T23:V23"/>
    <mergeCell ref="T24:V24"/>
    <mergeCell ref="T25:V25"/>
    <mergeCell ref="T26:V26"/>
    <mergeCell ref="T28:V28"/>
    <mergeCell ref="T29:V29"/>
    <mergeCell ref="T19:V19"/>
    <mergeCell ref="T20:V20"/>
    <mergeCell ref="T21:V21"/>
    <mergeCell ref="T22:V22"/>
    <mergeCell ref="W15:Y15"/>
    <mergeCell ref="W16:Y16"/>
    <mergeCell ref="W17:Y17"/>
    <mergeCell ref="W18:Y18"/>
    <mergeCell ref="W9:Y9"/>
    <mergeCell ref="W10:Y10"/>
    <mergeCell ref="W11:Y11"/>
    <mergeCell ref="T9:V9"/>
    <mergeCell ref="T10:V10"/>
    <mergeCell ref="T11:V11"/>
    <mergeCell ref="T12:V12"/>
    <mergeCell ref="T13:V13"/>
    <mergeCell ref="T14:V14"/>
    <mergeCell ref="T30:V30"/>
    <mergeCell ref="T31:V31"/>
    <mergeCell ref="T32:V32"/>
    <mergeCell ref="Q30:S30"/>
    <mergeCell ref="Q31:S31"/>
    <mergeCell ref="Q32:S32"/>
    <mergeCell ref="Q33:S33"/>
    <mergeCell ref="T3:V3"/>
    <mergeCell ref="T4:V4"/>
    <mergeCell ref="T5:V5"/>
    <mergeCell ref="T6:V6"/>
    <mergeCell ref="T7:V7"/>
    <mergeCell ref="T8:V8"/>
    <mergeCell ref="Q23:S23"/>
    <mergeCell ref="Q24:S24"/>
    <mergeCell ref="Q25:S25"/>
    <mergeCell ref="Q26:S26"/>
    <mergeCell ref="Q28:S28"/>
    <mergeCell ref="Q29:S29"/>
    <mergeCell ref="Q19:S19"/>
    <mergeCell ref="Q20:S20"/>
    <mergeCell ref="Q21:S21"/>
    <mergeCell ref="Q22:S22"/>
    <mergeCell ref="T15:V15"/>
    <mergeCell ref="T16:V16"/>
    <mergeCell ref="T17:V17"/>
    <mergeCell ref="T18:V18"/>
    <mergeCell ref="N26:P26"/>
    <mergeCell ref="N28:P28"/>
    <mergeCell ref="N29:P29"/>
    <mergeCell ref="N19:P19"/>
    <mergeCell ref="N20:P20"/>
    <mergeCell ref="N21:P21"/>
    <mergeCell ref="N22:P22"/>
    <mergeCell ref="Q18:S18"/>
    <mergeCell ref="Q9:S9"/>
    <mergeCell ref="Q10:S10"/>
    <mergeCell ref="Q11:S11"/>
    <mergeCell ref="Q12:S12"/>
    <mergeCell ref="Q13:S13"/>
    <mergeCell ref="Q14:S14"/>
    <mergeCell ref="Q3:S3"/>
    <mergeCell ref="Q4:S4"/>
    <mergeCell ref="Q5:S5"/>
    <mergeCell ref="Q6:S6"/>
    <mergeCell ref="Q7:S7"/>
    <mergeCell ref="Q8:S8"/>
    <mergeCell ref="N23:P23"/>
    <mergeCell ref="N24:P24"/>
    <mergeCell ref="N25:P25"/>
    <mergeCell ref="K30:M30"/>
    <mergeCell ref="K31:M31"/>
    <mergeCell ref="K32:M32"/>
    <mergeCell ref="K33:M33"/>
    <mergeCell ref="N3:P3"/>
    <mergeCell ref="N4:P4"/>
    <mergeCell ref="N5:P5"/>
    <mergeCell ref="N6:P6"/>
    <mergeCell ref="N7:P7"/>
    <mergeCell ref="N8:P8"/>
    <mergeCell ref="K23:M23"/>
    <mergeCell ref="K24:M24"/>
    <mergeCell ref="K25:M25"/>
    <mergeCell ref="K26:M26"/>
    <mergeCell ref="K28:M28"/>
    <mergeCell ref="K29:M29"/>
    <mergeCell ref="K19:M19"/>
    <mergeCell ref="K20:M20"/>
    <mergeCell ref="K21:M21"/>
    <mergeCell ref="K22:M22"/>
    <mergeCell ref="N30:P30"/>
    <mergeCell ref="N31:P31"/>
    <mergeCell ref="N32:P32"/>
    <mergeCell ref="N33:P33"/>
    <mergeCell ref="H29:J29"/>
    <mergeCell ref="H30:J30"/>
    <mergeCell ref="H18:J18"/>
    <mergeCell ref="H19:J19"/>
    <mergeCell ref="H20:J20"/>
    <mergeCell ref="H21:J21"/>
    <mergeCell ref="H22:J22"/>
    <mergeCell ref="H14:J14"/>
    <mergeCell ref="H15:J15"/>
    <mergeCell ref="H16:J16"/>
    <mergeCell ref="H17:J17"/>
    <mergeCell ref="H26:J26"/>
    <mergeCell ref="H27:J27"/>
    <mergeCell ref="K3:M3"/>
    <mergeCell ref="K4:M4"/>
    <mergeCell ref="K5:M5"/>
    <mergeCell ref="K6:M6"/>
    <mergeCell ref="K7:M7"/>
    <mergeCell ref="K8:M8"/>
    <mergeCell ref="H28:J28"/>
    <mergeCell ref="H8:J8"/>
    <mergeCell ref="H9:J9"/>
    <mergeCell ref="H10:J10"/>
    <mergeCell ref="K15:M15"/>
    <mergeCell ref="K16:M16"/>
    <mergeCell ref="K17:M17"/>
    <mergeCell ref="K18:M18"/>
    <mergeCell ref="K9:M9"/>
    <mergeCell ref="K10:M10"/>
    <mergeCell ref="K11:M11"/>
    <mergeCell ref="K12:M12"/>
    <mergeCell ref="K13:M13"/>
    <mergeCell ref="K14:M14"/>
    <mergeCell ref="E29:G29"/>
    <mergeCell ref="E30:G30"/>
    <mergeCell ref="E31:G31"/>
    <mergeCell ref="E32:G32"/>
    <mergeCell ref="E33:G33"/>
    <mergeCell ref="H3:J3"/>
    <mergeCell ref="H4:J4"/>
    <mergeCell ref="H5:J5"/>
    <mergeCell ref="H6:J6"/>
    <mergeCell ref="H7:J7"/>
    <mergeCell ref="E23:G23"/>
    <mergeCell ref="E25:G25"/>
    <mergeCell ref="E26:G26"/>
    <mergeCell ref="E27:G27"/>
    <mergeCell ref="E28:G28"/>
    <mergeCell ref="E19:G19"/>
    <mergeCell ref="E20:G20"/>
    <mergeCell ref="E21:G21"/>
    <mergeCell ref="E22:G22"/>
    <mergeCell ref="H31:J31"/>
    <mergeCell ref="H32:J32"/>
    <mergeCell ref="H33:J33"/>
    <mergeCell ref="H24:J24"/>
    <mergeCell ref="H23:J23"/>
    <mergeCell ref="E14:G14"/>
    <mergeCell ref="E16:G16"/>
    <mergeCell ref="E17:G17"/>
    <mergeCell ref="E18:G18"/>
    <mergeCell ref="E9:G9"/>
    <mergeCell ref="E10:G10"/>
    <mergeCell ref="E11:G11"/>
    <mergeCell ref="E12:G12"/>
    <mergeCell ref="E13:G13"/>
    <mergeCell ref="B32:D32"/>
    <mergeCell ref="B33:D33"/>
    <mergeCell ref="B3:D3"/>
    <mergeCell ref="B4:D4"/>
    <mergeCell ref="B23:D2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14:D14"/>
    <mergeCell ref="B15:D15"/>
    <mergeCell ref="B16:D16"/>
    <mergeCell ref="B17:D17"/>
    <mergeCell ref="B18:D18"/>
    <mergeCell ref="B29:D29"/>
    <mergeCell ref="B30:D30"/>
    <mergeCell ref="B31:D31"/>
    <mergeCell ref="AF27:AH27"/>
    <mergeCell ref="AI27:AK27"/>
    <mergeCell ref="A29:A30"/>
    <mergeCell ref="B5:D5"/>
    <mergeCell ref="B6:D6"/>
    <mergeCell ref="B7:D7"/>
    <mergeCell ref="B8:D8"/>
    <mergeCell ref="B9:D9"/>
    <mergeCell ref="B10:D10"/>
    <mergeCell ref="K27:M27"/>
    <mergeCell ref="N27:P27"/>
    <mergeCell ref="Q27:S27"/>
    <mergeCell ref="T27:V27"/>
    <mergeCell ref="W27:Y27"/>
    <mergeCell ref="Z27:AB27"/>
    <mergeCell ref="E5:G5"/>
    <mergeCell ref="E6:G6"/>
    <mergeCell ref="E7:G7"/>
    <mergeCell ref="E8:G8"/>
    <mergeCell ref="H11:J11"/>
    <mergeCell ref="H12:J12"/>
    <mergeCell ref="H13:J13"/>
    <mergeCell ref="H25:J25"/>
    <mergeCell ref="E15:G15"/>
    <mergeCell ref="A3:A4"/>
    <mergeCell ref="A15:A16"/>
    <mergeCell ref="A24:A25"/>
    <mergeCell ref="B11:D11"/>
    <mergeCell ref="B12:D12"/>
    <mergeCell ref="B13:D13"/>
    <mergeCell ref="T2:V2"/>
    <mergeCell ref="W2:Y2"/>
    <mergeCell ref="E3:G3"/>
    <mergeCell ref="E4:G4"/>
    <mergeCell ref="N15:P15"/>
    <mergeCell ref="N16:P16"/>
    <mergeCell ref="N17:P17"/>
    <mergeCell ref="N18:P18"/>
    <mergeCell ref="N9:P9"/>
    <mergeCell ref="N10:P10"/>
    <mergeCell ref="N11:P11"/>
    <mergeCell ref="N12:P12"/>
    <mergeCell ref="N13:P13"/>
    <mergeCell ref="N14:P14"/>
    <mergeCell ref="Q15:S15"/>
    <mergeCell ref="Q16:S16"/>
    <mergeCell ref="Q17:S17"/>
    <mergeCell ref="E24:G24"/>
    <mergeCell ref="Z2:AB2"/>
    <mergeCell ref="AC2:AE2"/>
    <mergeCell ref="AF2:AH2"/>
    <mergeCell ref="AI2:AK2"/>
    <mergeCell ref="A1:A2"/>
    <mergeCell ref="B1:M1"/>
    <mergeCell ref="N1:Y1"/>
    <mergeCell ref="Z1:AK1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workbookViewId="0">
      <pane xSplit="1" ySplit="2" topLeftCell="B3" activePane="bottomRight" state="frozenSplit"/>
      <selection pane="topRight" activeCell="G1" sqref="G1"/>
      <selection pane="bottomLeft" activeCell="A15" sqref="A15"/>
      <selection pane="bottomRight" activeCell="AR18" sqref="AR18"/>
    </sheetView>
  </sheetViews>
  <sheetFormatPr baseColWidth="10" defaultRowHeight="15" x14ac:dyDescent="0"/>
  <cols>
    <col min="1" max="1" width="33.6640625" bestFit="1" customWidth="1"/>
    <col min="2" max="37" width="5" customWidth="1"/>
  </cols>
  <sheetData>
    <row r="1" spans="1:37" ht="16.5" thickTop="1">
      <c r="A1" s="430" t="s">
        <v>28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7" t="s">
        <v>100</v>
      </c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9"/>
      <c r="Z1" s="437" t="s">
        <v>101</v>
      </c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40"/>
    </row>
    <row r="2" spans="1:37" ht="16.5" thickBot="1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Top="1">
      <c r="A3" s="421" t="s">
        <v>142</v>
      </c>
      <c r="B3" s="603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50"/>
      <c r="N3" s="653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50"/>
      <c r="Z3" s="653"/>
      <c r="AA3" s="549"/>
      <c r="AB3" s="549"/>
      <c r="AC3" s="549"/>
      <c r="AD3" s="549"/>
      <c r="AE3" s="549"/>
      <c r="AF3" s="549"/>
      <c r="AG3" s="549"/>
      <c r="AH3" s="549"/>
      <c r="AI3" s="549"/>
      <c r="AJ3" s="549"/>
      <c r="AK3" s="674"/>
    </row>
    <row r="4" spans="1:37" ht="16.5" thickBot="1">
      <c r="A4" s="422"/>
      <c r="B4" s="604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44"/>
      <c r="N4" s="654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44"/>
      <c r="Z4" s="654"/>
      <c r="AA4" s="605"/>
      <c r="AB4" s="605"/>
      <c r="AC4" s="605"/>
      <c r="AD4" s="605"/>
      <c r="AE4" s="605"/>
      <c r="AF4" s="605"/>
      <c r="AG4" s="605"/>
      <c r="AH4" s="605"/>
      <c r="AI4" s="605"/>
      <c r="AJ4" s="605"/>
      <c r="AK4" s="675"/>
    </row>
    <row r="5" spans="1:37" ht="16.5" thickTop="1">
      <c r="A5" s="26" t="s">
        <v>111</v>
      </c>
      <c r="B5" s="606">
        <v>200</v>
      </c>
      <c r="C5" s="607"/>
      <c r="D5" s="608"/>
      <c r="E5" s="623">
        <v>0</v>
      </c>
      <c r="F5" s="624"/>
      <c r="G5" s="625"/>
      <c r="H5" s="623">
        <v>0</v>
      </c>
      <c r="I5" s="624"/>
      <c r="J5" s="625"/>
      <c r="K5" s="623">
        <v>0</v>
      </c>
      <c r="L5" s="624"/>
      <c r="M5" s="645"/>
      <c r="N5" s="655">
        <v>0</v>
      </c>
      <c r="O5" s="624"/>
      <c r="P5" s="625"/>
      <c r="Q5" s="623">
        <v>0</v>
      </c>
      <c r="R5" s="624"/>
      <c r="S5" s="625"/>
      <c r="T5" s="623">
        <v>0</v>
      </c>
      <c r="U5" s="624"/>
      <c r="V5" s="625"/>
      <c r="W5" s="623">
        <v>0</v>
      </c>
      <c r="X5" s="624"/>
      <c r="Y5" s="645"/>
      <c r="Z5" s="655">
        <v>0</v>
      </c>
      <c r="AA5" s="624"/>
      <c r="AB5" s="625"/>
      <c r="AC5" s="623">
        <v>0</v>
      </c>
      <c r="AD5" s="624"/>
      <c r="AE5" s="625"/>
      <c r="AF5" s="623">
        <v>0</v>
      </c>
      <c r="AG5" s="624"/>
      <c r="AH5" s="625"/>
      <c r="AI5" s="623">
        <v>0</v>
      </c>
      <c r="AJ5" s="624"/>
      <c r="AK5" s="676"/>
    </row>
    <row r="6" spans="1:37">
      <c r="A6" s="26" t="s">
        <v>13</v>
      </c>
      <c r="B6" s="594">
        <v>700</v>
      </c>
      <c r="C6" s="595"/>
      <c r="D6" s="596"/>
      <c r="E6" s="609">
        <v>0</v>
      </c>
      <c r="F6" s="610"/>
      <c r="G6" s="611"/>
      <c r="H6" s="609">
        <v>0</v>
      </c>
      <c r="I6" s="610"/>
      <c r="J6" s="611"/>
      <c r="K6" s="609">
        <v>0</v>
      </c>
      <c r="L6" s="610"/>
      <c r="M6" s="646"/>
      <c r="N6" s="656">
        <v>0</v>
      </c>
      <c r="O6" s="610"/>
      <c r="P6" s="611"/>
      <c r="Q6" s="609">
        <v>0</v>
      </c>
      <c r="R6" s="610"/>
      <c r="S6" s="611"/>
      <c r="T6" s="609">
        <v>0</v>
      </c>
      <c r="U6" s="610"/>
      <c r="V6" s="611"/>
      <c r="W6" s="609">
        <v>0</v>
      </c>
      <c r="X6" s="610"/>
      <c r="Y6" s="646"/>
      <c r="Z6" s="656">
        <v>0</v>
      </c>
      <c r="AA6" s="610"/>
      <c r="AB6" s="611"/>
      <c r="AC6" s="609">
        <v>0</v>
      </c>
      <c r="AD6" s="610"/>
      <c r="AE6" s="611"/>
      <c r="AF6" s="609">
        <v>0</v>
      </c>
      <c r="AG6" s="610"/>
      <c r="AH6" s="611"/>
      <c r="AI6" s="609">
        <v>0</v>
      </c>
      <c r="AJ6" s="610"/>
      <c r="AK6" s="677"/>
    </row>
    <row r="7" spans="1:37">
      <c r="A7" s="26" t="s">
        <v>14</v>
      </c>
      <c r="B7" s="594">
        <v>250</v>
      </c>
      <c r="C7" s="595"/>
      <c r="D7" s="596"/>
      <c r="E7" s="609">
        <v>0</v>
      </c>
      <c r="F7" s="610"/>
      <c r="G7" s="611"/>
      <c r="H7" s="609">
        <v>0</v>
      </c>
      <c r="I7" s="610"/>
      <c r="J7" s="611"/>
      <c r="K7" s="609">
        <v>0</v>
      </c>
      <c r="L7" s="610"/>
      <c r="M7" s="646"/>
      <c r="N7" s="656">
        <v>0</v>
      </c>
      <c r="O7" s="610"/>
      <c r="P7" s="611"/>
      <c r="Q7" s="609">
        <v>0</v>
      </c>
      <c r="R7" s="610"/>
      <c r="S7" s="611"/>
      <c r="T7" s="609">
        <v>0</v>
      </c>
      <c r="U7" s="610"/>
      <c r="V7" s="611"/>
      <c r="W7" s="609">
        <v>0</v>
      </c>
      <c r="X7" s="610"/>
      <c r="Y7" s="646"/>
      <c r="Z7" s="656">
        <v>0</v>
      </c>
      <c r="AA7" s="610"/>
      <c r="AB7" s="611"/>
      <c r="AC7" s="609">
        <v>0</v>
      </c>
      <c r="AD7" s="610"/>
      <c r="AE7" s="611"/>
      <c r="AF7" s="609">
        <v>0</v>
      </c>
      <c r="AG7" s="610"/>
      <c r="AH7" s="611"/>
      <c r="AI7" s="609">
        <v>0</v>
      </c>
      <c r="AJ7" s="610"/>
      <c r="AK7" s="677"/>
    </row>
    <row r="8" spans="1:37">
      <c r="A8" s="26" t="s">
        <v>15</v>
      </c>
      <c r="B8" s="594">
        <v>250</v>
      </c>
      <c r="C8" s="595"/>
      <c r="D8" s="596"/>
      <c r="E8" s="609">
        <v>0</v>
      </c>
      <c r="F8" s="610"/>
      <c r="G8" s="611"/>
      <c r="H8" s="609">
        <v>0</v>
      </c>
      <c r="I8" s="610"/>
      <c r="J8" s="611"/>
      <c r="K8" s="609">
        <v>0</v>
      </c>
      <c r="L8" s="610"/>
      <c r="M8" s="646"/>
      <c r="N8" s="656">
        <v>0</v>
      </c>
      <c r="O8" s="610"/>
      <c r="P8" s="611"/>
      <c r="Q8" s="609">
        <v>0</v>
      </c>
      <c r="R8" s="610"/>
      <c r="S8" s="611"/>
      <c r="T8" s="609">
        <v>0</v>
      </c>
      <c r="U8" s="610"/>
      <c r="V8" s="611"/>
      <c r="W8" s="609">
        <v>0</v>
      </c>
      <c r="X8" s="610"/>
      <c r="Y8" s="646"/>
      <c r="Z8" s="656">
        <v>0</v>
      </c>
      <c r="AA8" s="610"/>
      <c r="AB8" s="611"/>
      <c r="AC8" s="609">
        <v>0</v>
      </c>
      <c r="AD8" s="610"/>
      <c r="AE8" s="611"/>
      <c r="AF8" s="609">
        <v>0</v>
      </c>
      <c r="AG8" s="610"/>
      <c r="AH8" s="611"/>
      <c r="AI8" s="609">
        <v>0</v>
      </c>
      <c r="AJ8" s="610"/>
      <c r="AK8" s="677"/>
    </row>
    <row r="9" spans="1:37">
      <c r="A9" s="26" t="s">
        <v>17</v>
      </c>
      <c r="B9" s="594">
        <f>3*'Masse-salariale'!B11*Parametres!B14*Parametres!B13/12</f>
        <v>3375</v>
      </c>
      <c r="C9" s="595"/>
      <c r="D9" s="596"/>
      <c r="E9" s="609">
        <v>0</v>
      </c>
      <c r="F9" s="610"/>
      <c r="G9" s="611"/>
      <c r="H9" s="609">
        <v>0</v>
      </c>
      <c r="I9" s="610"/>
      <c r="J9" s="611"/>
      <c r="K9" s="609">
        <v>0</v>
      </c>
      <c r="L9" s="610"/>
      <c r="M9" s="646"/>
      <c r="N9" s="656">
        <v>0</v>
      </c>
      <c r="O9" s="610"/>
      <c r="P9" s="611"/>
      <c r="Q9" s="609">
        <v>0</v>
      </c>
      <c r="R9" s="610"/>
      <c r="S9" s="611"/>
      <c r="T9" s="609">
        <v>0</v>
      </c>
      <c r="U9" s="610"/>
      <c r="V9" s="611"/>
      <c r="W9" s="609">
        <v>0</v>
      </c>
      <c r="X9" s="610"/>
      <c r="Y9" s="646"/>
      <c r="Z9" s="656">
        <v>0</v>
      </c>
      <c r="AA9" s="610"/>
      <c r="AB9" s="611"/>
      <c r="AC9" s="609">
        <v>0</v>
      </c>
      <c r="AD9" s="610"/>
      <c r="AE9" s="611"/>
      <c r="AF9" s="609">
        <v>0</v>
      </c>
      <c r="AG9" s="610"/>
      <c r="AH9" s="611"/>
      <c r="AI9" s="609">
        <v>0</v>
      </c>
      <c r="AJ9" s="610"/>
      <c r="AK9" s="677"/>
    </row>
    <row r="10" spans="1:37" ht="16.5" thickBot="1">
      <c r="A10" s="26" t="s">
        <v>18</v>
      </c>
      <c r="B10" s="597">
        <v>100</v>
      </c>
      <c r="C10" s="598"/>
      <c r="D10" s="599"/>
      <c r="E10" s="612">
        <v>0</v>
      </c>
      <c r="F10" s="613"/>
      <c r="G10" s="614"/>
      <c r="H10" s="612">
        <v>0</v>
      </c>
      <c r="I10" s="613"/>
      <c r="J10" s="614"/>
      <c r="K10" s="612">
        <v>0</v>
      </c>
      <c r="L10" s="613"/>
      <c r="M10" s="658"/>
      <c r="N10" s="660">
        <v>0</v>
      </c>
      <c r="O10" s="613"/>
      <c r="P10" s="614"/>
      <c r="Q10" s="612">
        <v>0</v>
      </c>
      <c r="R10" s="613"/>
      <c r="S10" s="614"/>
      <c r="T10" s="612">
        <v>0</v>
      </c>
      <c r="U10" s="613"/>
      <c r="V10" s="614"/>
      <c r="W10" s="612">
        <v>0</v>
      </c>
      <c r="X10" s="613"/>
      <c r="Y10" s="658"/>
      <c r="Z10" s="660">
        <v>0</v>
      </c>
      <c r="AA10" s="613"/>
      <c r="AB10" s="614"/>
      <c r="AC10" s="612">
        <v>0</v>
      </c>
      <c r="AD10" s="613"/>
      <c r="AE10" s="614"/>
      <c r="AF10" s="612">
        <v>0</v>
      </c>
      <c r="AG10" s="613"/>
      <c r="AH10" s="614"/>
      <c r="AI10" s="612">
        <v>0</v>
      </c>
      <c r="AJ10" s="613"/>
      <c r="AK10" s="678"/>
    </row>
    <row r="11" spans="1:37" ht="17.25" thickTop="1" thickBot="1">
      <c r="A11" s="26" t="s">
        <v>158</v>
      </c>
      <c r="B11" s="600">
        <f t="shared" ref="B11:AI11" si="0">SUM(B5:B10)</f>
        <v>4875</v>
      </c>
      <c r="C11" s="601"/>
      <c r="D11" s="602"/>
      <c r="E11" s="615">
        <f t="shared" si="0"/>
        <v>0</v>
      </c>
      <c r="F11" s="601"/>
      <c r="G11" s="602"/>
      <c r="H11" s="615">
        <f t="shared" si="0"/>
        <v>0</v>
      </c>
      <c r="I11" s="601"/>
      <c r="J11" s="602"/>
      <c r="K11" s="615">
        <f t="shared" si="0"/>
        <v>0</v>
      </c>
      <c r="L11" s="601"/>
      <c r="M11" s="665"/>
      <c r="N11" s="661">
        <f t="shared" si="0"/>
        <v>0</v>
      </c>
      <c r="O11" s="601"/>
      <c r="P11" s="602"/>
      <c r="Q11" s="615">
        <f t="shared" si="0"/>
        <v>0</v>
      </c>
      <c r="R11" s="601"/>
      <c r="S11" s="602"/>
      <c r="T11" s="615">
        <f t="shared" si="0"/>
        <v>0</v>
      </c>
      <c r="U11" s="601"/>
      <c r="V11" s="602"/>
      <c r="W11" s="615">
        <f t="shared" si="0"/>
        <v>0</v>
      </c>
      <c r="X11" s="601"/>
      <c r="Y11" s="665"/>
      <c r="Z11" s="661">
        <f t="shared" si="0"/>
        <v>0</v>
      </c>
      <c r="AA11" s="601"/>
      <c r="AB11" s="602"/>
      <c r="AC11" s="615">
        <f t="shared" si="0"/>
        <v>0</v>
      </c>
      <c r="AD11" s="601"/>
      <c r="AE11" s="602"/>
      <c r="AF11" s="615">
        <f t="shared" si="0"/>
        <v>0</v>
      </c>
      <c r="AG11" s="601"/>
      <c r="AH11" s="602"/>
      <c r="AI11" s="615">
        <f t="shared" si="0"/>
        <v>0</v>
      </c>
      <c r="AJ11" s="601"/>
      <c r="AK11" s="679"/>
    </row>
    <row r="12" spans="1:37" ht="16.5" thickTop="1">
      <c r="A12" s="421" t="s">
        <v>157</v>
      </c>
      <c r="B12" s="637"/>
      <c r="C12" s="616"/>
      <c r="D12" s="616"/>
      <c r="E12" s="616"/>
      <c r="F12" s="616"/>
      <c r="G12" s="616"/>
      <c r="H12" s="616"/>
      <c r="I12" s="616"/>
      <c r="J12" s="616"/>
      <c r="K12" s="616"/>
      <c r="L12" s="616"/>
      <c r="M12" s="651"/>
      <c r="N12" s="662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51"/>
      <c r="Z12" s="662"/>
      <c r="AA12" s="616"/>
      <c r="AB12" s="616"/>
      <c r="AC12" s="616"/>
      <c r="AD12" s="616"/>
      <c r="AE12" s="616"/>
      <c r="AF12" s="616"/>
      <c r="AG12" s="616"/>
      <c r="AH12" s="616"/>
      <c r="AI12" s="616"/>
      <c r="AJ12" s="616"/>
      <c r="AK12" s="680"/>
    </row>
    <row r="13" spans="1:37" ht="16.5" thickBot="1">
      <c r="A13" s="422"/>
      <c r="B13" s="628"/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57"/>
      <c r="N13" s="626"/>
      <c r="O13" s="627"/>
      <c r="P13" s="627"/>
      <c r="Q13" s="627"/>
      <c r="R13" s="627"/>
      <c r="S13" s="627"/>
      <c r="T13" s="627"/>
      <c r="U13" s="627"/>
      <c r="V13" s="627"/>
      <c r="W13" s="627"/>
      <c r="X13" s="627"/>
      <c r="Y13" s="657"/>
      <c r="Z13" s="626"/>
      <c r="AA13" s="627"/>
      <c r="AB13" s="627"/>
      <c r="AC13" s="627"/>
      <c r="AD13" s="627"/>
      <c r="AE13" s="627"/>
      <c r="AF13" s="627"/>
      <c r="AG13" s="627"/>
      <c r="AH13" s="627"/>
      <c r="AI13" s="627"/>
      <c r="AJ13" s="627"/>
      <c r="AK13" s="681"/>
    </row>
    <row r="14" spans="1:37" ht="16.5" thickTop="1">
      <c r="A14" s="144" t="s">
        <v>91</v>
      </c>
      <c r="B14" s="638">
        <f>SUM(Charges!B15:D15)</f>
        <v>281.25</v>
      </c>
      <c r="C14" s="639"/>
      <c r="D14" s="639"/>
      <c r="E14" s="639">
        <f>SUM(Charges!E15:G15)</f>
        <v>312.5</v>
      </c>
      <c r="F14" s="639"/>
      <c r="G14" s="639"/>
      <c r="H14" s="639">
        <f>SUM(Charges!H15:J15)</f>
        <v>375</v>
      </c>
      <c r="I14" s="639"/>
      <c r="J14" s="639"/>
      <c r="K14" s="639">
        <f>SUM(Charges!K15:M15)</f>
        <v>437.5</v>
      </c>
      <c r="L14" s="639"/>
      <c r="M14" s="639"/>
      <c r="N14" s="663">
        <f>SUM(Charges!N15:P15)</f>
        <v>468.75</v>
      </c>
      <c r="O14" s="664"/>
      <c r="P14" s="664"/>
      <c r="Q14" s="664">
        <f>SUM(Charges!Q15:S15)</f>
        <v>468.75</v>
      </c>
      <c r="R14" s="664"/>
      <c r="S14" s="664"/>
      <c r="T14" s="664">
        <f>SUM(Charges!T15:V15)</f>
        <v>593.75</v>
      </c>
      <c r="U14" s="664"/>
      <c r="V14" s="664"/>
      <c r="W14" s="664">
        <f>SUM(Charges!W15:Y15)</f>
        <v>656.25</v>
      </c>
      <c r="X14" s="664"/>
      <c r="Y14" s="664"/>
      <c r="Z14" s="671">
        <f>SUM(Charges!Z15:AB15)</f>
        <v>656.25</v>
      </c>
      <c r="AA14" s="672"/>
      <c r="AB14" s="672"/>
      <c r="AC14" s="672">
        <f>SUM(Charges!AC15:AE15)</f>
        <v>656.25</v>
      </c>
      <c r="AD14" s="672"/>
      <c r="AE14" s="672"/>
      <c r="AF14" s="672">
        <f>SUM(Charges!AF15:AH15)</f>
        <v>656.25</v>
      </c>
      <c r="AG14" s="672"/>
      <c r="AH14" s="672"/>
      <c r="AI14" s="672">
        <f>SUM(Charges!AI15:AK15)</f>
        <v>656.25</v>
      </c>
      <c r="AJ14" s="672"/>
      <c r="AK14" s="682"/>
    </row>
    <row r="15" spans="1:37">
      <c r="A15" s="144" t="s">
        <v>92</v>
      </c>
      <c r="B15" s="626">
        <f>SUM(Charges!B16:D16)</f>
        <v>3375</v>
      </c>
      <c r="C15" s="627"/>
      <c r="D15" s="627"/>
      <c r="E15" s="627">
        <f>SUM(Charges!E16:G16)</f>
        <v>3750</v>
      </c>
      <c r="F15" s="627"/>
      <c r="G15" s="627"/>
      <c r="H15" s="627">
        <f>SUM(Charges!H16:J16)</f>
        <v>4500</v>
      </c>
      <c r="I15" s="627"/>
      <c r="J15" s="627"/>
      <c r="K15" s="627">
        <f>SUM(Charges!K16:M16)</f>
        <v>5250</v>
      </c>
      <c r="L15" s="627"/>
      <c r="M15" s="627"/>
      <c r="N15" s="659">
        <f>SUM(Charges!N16:P16)</f>
        <v>5625</v>
      </c>
      <c r="O15" s="627"/>
      <c r="P15" s="627"/>
      <c r="Q15" s="627">
        <f>SUM(Charges!Q16:S16)</f>
        <v>5625</v>
      </c>
      <c r="R15" s="627"/>
      <c r="S15" s="627"/>
      <c r="T15" s="627">
        <f>SUM(Charges!T16:V16)</f>
        <v>7125</v>
      </c>
      <c r="U15" s="627"/>
      <c r="V15" s="627"/>
      <c r="W15" s="627">
        <f>SUM(Charges!W16:Y16)</f>
        <v>7875</v>
      </c>
      <c r="X15" s="627"/>
      <c r="Y15" s="627"/>
      <c r="Z15" s="673">
        <f>SUM(Charges!Z16:AB16)</f>
        <v>7875</v>
      </c>
      <c r="AA15" s="627"/>
      <c r="AB15" s="627"/>
      <c r="AC15" s="627">
        <f>SUM(Charges!AC16:AE16)</f>
        <v>7875</v>
      </c>
      <c r="AD15" s="627"/>
      <c r="AE15" s="627"/>
      <c r="AF15" s="627">
        <f>SUM(Charges!AF16:AH16)</f>
        <v>7875</v>
      </c>
      <c r="AG15" s="627"/>
      <c r="AH15" s="627"/>
      <c r="AI15" s="627">
        <f>SUM(Charges!AI16:AK16)</f>
        <v>7875</v>
      </c>
      <c r="AJ15" s="627"/>
      <c r="AK15" s="683"/>
    </row>
    <row r="16" spans="1:37">
      <c r="A16" s="144" t="s">
        <v>4</v>
      </c>
      <c r="B16" s="626">
        <f>SUM(Charges!B17:D17)</f>
        <v>180</v>
      </c>
      <c r="C16" s="627"/>
      <c r="D16" s="627"/>
      <c r="E16" s="627">
        <f>SUM(Charges!E17:G17)</f>
        <v>200</v>
      </c>
      <c r="F16" s="627"/>
      <c r="G16" s="627"/>
      <c r="H16" s="627">
        <f>SUM(Charges!H17:J17)</f>
        <v>240</v>
      </c>
      <c r="I16" s="627"/>
      <c r="J16" s="627"/>
      <c r="K16" s="627">
        <f>SUM(Charges!K17:M17)</f>
        <v>280</v>
      </c>
      <c r="L16" s="627"/>
      <c r="M16" s="627"/>
      <c r="N16" s="659">
        <f>SUM(Charges!N17:P17)</f>
        <v>300</v>
      </c>
      <c r="O16" s="627"/>
      <c r="P16" s="627"/>
      <c r="Q16" s="627">
        <f>SUM(Charges!Q17:S17)</f>
        <v>300</v>
      </c>
      <c r="R16" s="627"/>
      <c r="S16" s="627"/>
      <c r="T16" s="627">
        <f>SUM(Charges!T17:V17)</f>
        <v>380</v>
      </c>
      <c r="U16" s="627"/>
      <c r="V16" s="627"/>
      <c r="W16" s="627">
        <f>SUM(Charges!W17:Y17)</f>
        <v>420</v>
      </c>
      <c r="X16" s="627"/>
      <c r="Y16" s="627"/>
      <c r="Z16" s="673">
        <f>SUM(Charges!Z17:AB17)</f>
        <v>420</v>
      </c>
      <c r="AA16" s="627"/>
      <c r="AB16" s="627"/>
      <c r="AC16" s="627">
        <f>SUM(Charges!AC17:AE17)</f>
        <v>420</v>
      </c>
      <c r="AD16" s="627"/>
      <c r="AE16" s="627"/>
      <c r="AF16" s="627">
        <f>SUM(Charges!AF17:AH17)</f>
        <v>420</v>
      </c>
      <c r="AG16" s="627"/>
      <c r="AH16" s="627"/>
      <c r="AI16" s="627">
        <f>SUM(Charges!AI17:AK17)</f>
        <v>420</v>
      </c>
      <c r="AJ16" s="627"/>
      <c r="AK16" s="683"/>
    </row>
    <row r="17" spans="1:37">
      <c r="A17" s="144" t="s">
        <v>5</v>
      </c>
      <c r="B17" s="626">
        <f>SUM(Charges!B18:D18)</f>
        <v>180</v>
      </c>
      <c r="C17" s="627"/>
      <c r="D17" s="627"/>
      <c r="E17" s="627">
        <f>SUM(Charges!E18:G18)</f>
        <v>200</v>
      </c>
      <c r="F17" s="627"/>
      <c r="G17" s="627"/>
      <c r="H17" s="627">
        <f>SUM(Charges!H18:J18)</f>
        <v>240</v>
      </c>
      <c r="I17" s="627"/>
      <c r="J17" s="627"/>
      <c r="K17" s="627">
        <f>SUM(Charges!K18:M18)</f>
        <v>280</v>
      </c>
      <c r="L17" s="627"/>
      <c r="M17" s="627"/>
      <c r="N17" s="659">
        <f>SUM(Charges!N18:P18)</f>
        <v>300</v>
      </c>
      <c r="O17" s="627"/>
      <c r="P17" s="627"/>
      <c r="Q17" s="627">
        <f>SUM(Charges!Q18:S18)</f>
        <v>300</v>
      </c>
      <c r="R17" s="627"/>
      <c r="S17" s="627"/>
      <c r="T17" s="627">
        <f>SUM(Charges!T18:V18)</f>
        <v>380</v>
      </c>
      <c r="U17" s="627"/>
      <c r="V17" s="627"/>
      <c r="W17" s="627">
        <f>SUM(Charges!W18:Y18)</f>
        <v>420</v>
      </c>
      <c r="X17" s="627"/>
      <c r="Y17" s="627"/>
      <c r="Z17" s="673">
        <f>SUM(Charges!Z18:AB18)</f>
        <v>420</v>
      </c>
      <c r="AA17" s="627"/>
      <c r="AB17" s="627"/>
      <c r="AC17" s="627">
        <f>SUM(Charges!AC18:AE18)</f>
        <v>420</v>
      </c>
      <c r="AD17" s="627"/>
      <c r="AE17" s="627"/>
      <c r="AF17" s="627">
        <f>SUM(Charges!AF18:AH18)</f>
        <v>420</v>
      </c>
      <c r="AG17" s="627"/>
      <c r="AH17" s="627"/>
      <c r="AI17" s="627">
        <f>SUM(Charges!AI18:AK18)</f>
        <v>420</v>
      </c>
      <c r="AJ17" s="627"/>
      <c r="AK17" s="683"/>
    </row>
    <row r="18" spans="1:37">
      <c r="A18" s="144" t="s">
        <v>6</v>
      </c>
      <c r="B18" s="626">
        <f>SUM(Charges!B19:D19)</f>
        <v>150</v>
      </c>
      <c r="C18" s="627"/>
      <c r="D18" s="627"/>
      <c r="E18" s="627">
        <f>SUM(Charges!E19:G19)</f>
        <v>150</v>
      </c>
      <c r="F18" s="627"/>
      <c r="G18" s="627"/>
      <c r="H18" s="627">
        <f>SUM(Charges!H19:J19)</f>
        <v>150</v>
      </c>
      <c r="I18" s="627"/>
      <c r="J18" s="627"/>
      <c r="K18" s="627">
        <f>SUM(Charges!K19:M19)</f>
        <v>150</v>
      </c>
      <c r="L18" s="627"/>
      <c r="M18" s="627"/>
      <c r="N18" s="659">
        <f>SUM(Charges!N19:P19)</f>
        <v>150</v>
      </c>
      <c r="O18" s="627"/>
      <c r="P18" s="627"/>
      <c r="Q18" s="627">
        <f>SUM(Charges!Q19:S19)</f>
        <v>150</v>
      </c>
      <c r="R18" s="627"/>
      <c r="S18" s="627"/>
      <c r="T18" s="627">
        <f>SUM(Charges!T19:V19)</f>
        <v>150</v>
      </c>
      <c r="U18" s="627"/>
      <c r="V18" s="627"/>
      <c r="W18" s="627">
        <f>SUM(Charges!W19:Y19)</f>
        <v>150</v>
      </c>
      <c r="X18" s="627"/>
      <c r="Y18" s="627"/>
      <c r="Z18" s="673">
        <f>SUM(Charges!Z19:AB19)</f>
        <v>150</v>
      </c>
      <c r="AA18" s="627"/>
      <c r="AB18" s="627"/>
      <c r="AC18" s="627">
        <f>SUM(Charges!AC19:AE19)</f>
        <v>150</v>
      </c>
      <c r="AD18" s="627"/>
      <c r="AE18" s="627"/>
      <c r="AF18" s="627">
        <f>SUM(Charges!AF19:AH19)</f>
        <v>150</v>
      </c>
      <c r="AG18" s="627"/>
      <c r="AH18" s="627"/>
      <c r="AI18" s="627">
        <f>SUM(Charges!AI19:AK19)</f>
        <v>150</v>
      </c>
      <c r="AJ18" s="627"/>
      <c r="AK18" s="683"/>
    </row>
    <row r="19" spans="1:37">
      <c r="A19" s="144" t="s">
        <v>7</v>
      </c>
      <c r="B19" s="626">
        <f>SUM(Charges!B20:D20)</f>
        <v>450</v>
      </c>
      <c r="C19" s="627"/>
      <c r="D19" s="627"/>
      <c r="E19" s="627">
        <f>SUM(Charges!E20:G20)</f>
        <v>500</v>
      </c>
      <c r="F19" s="627"/>
      <c r="G19" s="627"/>
      <c r="H19" s="627">
        <f>SUM(Charges!H20:J20)</f>
        <v>600</v>
      </c>
      <c r="I19" s="627"/>
      <c r="J19" s="627"/>
      <c r="K19" s="627">
        <f>SUM(Charges!K20:M20)</f>
        <v>700</v>
      </c>
      <c r="L19" s="627"/>
      <c r="M19" s="627"/>
      <c r="N19" s="659">
        <f>SUM(Charges!N20:P20)</f>
        <v>750</v>
      </c>
      <c r="O19" s="627"/>
      <c r="P19" s="627"/>
      <c r="Q19" s="627">
        <f>SUM(Charges!Q20:S20)</f>
        <v>750</v>
      </c>
      <c r="R19" s="627"/>
      <c r="S19" s="627"/>
      <c r="T19" s="627">
        <f>SUM(Charges!T20:V20)</f>
        <v>950</v>
      </c>
      <c r="U19" s="627"/>
      <c r="V19" s="627"/>
      <c r="W19" s="627">
        <f>SUM(Charges!W20:Y20)</f>
        <v>1050</v>
      </c>
      <c r="X19" s="627"/>
      <c r="Y19" s="627"/>
      <c r="Z19" s="673">
        <f>SUM(Charges!Z20:AB20)</f>
        <v>1050</v>
      </c>
      <c r="AA19" s="627"/>
      <c r="AB19" s="627"/>
      <c r="AC19" s="627">
        <f>SUM(Charges!AC20:AE20)</f>
        <v>1050</v>
      </c>
      <c r="AD19" s="627"/>
      <c r="AE19" s="627"/>
      <c r="AF19" s="627">
        <f>SUM(Charges!AF20:AH20)</f>
        <v>1050</v>
      </c>
      <c r="AG19" s="627"/>
      <c r="AH19" s="627"/>
      <c r="AI19" s="627">
        <f>SUM(Charges!AI20:AK20)</f>
        <v>1050</v>
      </c>
      <c r="AJ19" s="627"/>
      <c r="AK19" s="683"/>
    </row>
    <row r="20" spans="1:37">
      <c r="A20" s="144" t="s">
        <v>8</v>
      </c>
      <c r="B20" s="626">
        <f>SUM(Charges!B21:D21)</f>
        <v>525</v>
      </c>
      <c r="C20" s="627"/>
      <c r="D20" s="627"/>
      <c r="E20" s="627">
        <f>SUM(Charges!E21:G21)</f>
        <v>525</v>
      </c>
      <c r="F20" s="627"/>
      <c r="G20" s="627"/>
      <c r="H20" s="627">
        <f>SUM(Charges!H21:J21)</f>
        <v>525</v>
      </c>
      <c r="I20" s="627"/>
      <c r="J20" s="627"/>
      <c r="K20" s="627">
        <f>SUM(Charges!K21:M21)</f>
        <v>525</v>
      </c>
      <c r="L20" s="627"/>
      <c r="M20" s="627"/>
      <c r="N20" s="659">
        <f>SUM(Charges!N21:P21)</f>
        <v>525</v>
      </c>
      <c r="O20" s="627"/>
      <c r="P20" s="627"/>
      <c r="Q20" s="627">
        <f>SUM(Charges!Q21:S21)</f>
        <v>525</v>
      </c>
      <c r="R20" s="627"/>
      <c r="S20" s="627"/>
      <c r="T20" s="627">
        <f>SUM(Charges!T21:V21)</f>
        <v>525</v>
      </c>
      <c r="U20" s="627"/>
      <c r="V20" s="627"/>
      <c r="W20" s="627">
        <f>SUM(Charges!W21:Y21)</f>
        <v>525</v>
      </c>
      <c r="X20" s="627"/>
      <c r="Y20" s="627"/>
      <c r="Z20" s="673">
        <f>SUM(Charges!Z21:AB21)</f>
        <v>525</v>
      </c>
      <c r="AA20" s="627"/>
      <c r="AB20" s="627"/>
      <c r="AC20" s="627">
        <f>SUM(Charges!AC21:AE21)</f>
        <v>525</v>
      </c>
      <c r="AD20" s="627"/>
      <c r="AE20" s="627"/>
      <c r="AF20" s="627">
        <f>SUM(Charges!AF21:AH21)</f>
        <v>525</v>
      </c>
      <c r="AG20" s="627"/>
      <c r="AH20" s="627"/>
      <c r="AI20" s="627">
        <f>SUM(Charges!AI21:AK21)</f>
        <v>525</v>
      </c>
      <c r="AJ20" s="627"/>
      <c r="AK20" s="683"/>
    </row>
    <row r="21" spans="1:37">
      <c r="A21" s="144" t="s">
        <v>140</v>
      </c>
      <c r="B21" s="626">
        <f>SUM(Charges!B22:D22)</f>
        <v>1350</v>
      </c>
      <c r="C21" s="627"/>
      <c r="D21" s="627"/>
      <c r="E21" s="627">
        <f>SUM(Charges!E22:G22)</f>
        <v>1350</v>
      </c>
      <c r="F21" s="627"/>
      <c r="G21" s="627"/>
      <c r="H21" s="627">
        <f>SUM(Charges!H22:J22)</f>
        <v>1350</v>
      </c>
      <c r="I21" s="627"/>
      <c r="J21" s="627"/>
      <c r="K21" s="627">
        <f>SUM(Charges!K22:M22)</f>
        <v>1350</v>
      </c>
      <c r="L21" s="627"/>
      <c r="M21" s="627"/>
      <c r="N21" s="659">
        <f>SUM(Charges!N22:P22)</f>
        <v>1350</v>
      </c>
      <c r="O21" s="627"/>
      <c r="P21" s="627"/>
      <c r="Q21" s="627">
        <f>SUM(Charges!Q22:S22)</f>
        <v>1350</v>
      </c>
      <c r="R21" s="627"/>
      <c r="S21" s="627"/>
      <c r="T21" s="627">
        <f>SUM(Charges!T22:V22)</f>
        <v>1350</v>
      </c>
      <c r="U21" s="627"/>
      <c r="V21" s="627"/>
      <c r="W21" s="627">
        <f>SUM(Charges!W22:Y22)</f>
        <v>1350</v>
      </c>
      <c r="X21" s="627"/>
      <c r="Y21" s="627"/>
      <c r="Z21" s="673">
        <f>SUM(Charges!Z22:AB22)</f>
        <v>1350</v>
      </c>
      <c r="AA21" s="627"/>
      <c r="AB21" s="627"/>
      <c r="AC21" s="627">
        <f>SUM(Charges!AC22:AE22)</f>
        <v>1350</v>
      </c>
      <c r="AD21" s="627"/>
      <c r="AE21" s="627"/>
      <c r="AF21" s="627">
        <f>SUM(Charges!AF22:AH22)</f>
        <v>1350</v>
      </c>
      <c r="AG21" s="627"/>
      <c r="AH21" s="627"/>
      <c r="AI21" s="627">
        <f>SUM(Charges!AI22:AK22)</f>
        <v>1350</v>
      </c>
      <c r="AJ21" s="627"/>
      <c r="AK21" s="683"/>
    </row>
    <row r="22" spans="1:37">
      <c r="A22" s="144" t="s">
        <v>9</v>
      </c>
      <c r="B22" s="626">
        <f>SUM(Charges!B23:D23)</f>
        <v>0</v>
      </c>
      <c r="C22" s="627"/>
      <c r="D22" s="627"/>
      <c r="E22" s="627">
        <f>SUM(Charges!E23:G23)</f>
        <v>0</v>
      </c>
      <c r="F22" s="627"/>
      <c r="G22" s="627"/>
      <c r="H22" s="627">
        <f>SUM(Charges!H23:J23)</f>
        <v>0</v>
      </c>
      <c r="I22" s="627"/>
      <c r="J22" s="627"/>
      <c r="K22" s="627">
        <f>SUM(Charges!K23:M23)</f>
        <v>0</v>
      </c>
      <c r="L22" s="627"/>
      <c r="M22" s="627"/>
      <c r="N22" s="659">
        <f>SUM(Charges!N23:P23)</f>
        <v>7077.1400000000012</v>
      </c>
      <c r="O22" s="627"/>
      <c r="P22" s="627"/>
      <c r="Q22" s="627">
        <f>SUM(Charges!Q23:S23)</f>
        <v>8671.6000000000022</v>
      </c>
      <c r="R22" s="627"/>
      <c r="S22" s="627"/>
      <c r="T22" s="627">
        <f>SUM(Charges!T23:V23)</f>
        <v>10616.55</v>
      </c>
      <c r="U22" s="627"/>
      <c r="V22" s="627"/>
      <c r="W22" s="627">
        <f>SUM(Charges!W23:Y23)</f>
        <v>13013.210000000001</v>
      </c>
      <c r="X22" s="627"/>
      <c r="Y22" s="627"/>
      <c r="Z22" s="673">
        <f>SUM(Charges!Z23:AB23)</f>
        <v>15938.09</v>
      </c>
      <c r="AA22" s="627"/>
      <c r="AB22" s="627"/>
      <c r="AC22" s="627">
        <f>SUM(Charges!AC23:AE23)</f>
        <v>19523.980000000003</v>
      </c>
      <c r="AD22" s="627"/>
      <c r="AE22" s="627"/>
      <c r="AF22" s="627">
        <f>SUM(Charges!AF23:AH23)</f>
        <v>23918.720000000001</v>
      </c>
      <c r="AG22" s="627"/>
      <c r="AH22" s="627"/>
      <c r="AI22" s="627">
        <f>SUM(Charges!AI23:AK23)</f>
        <v>29300.110000000004</v>
      </c>
      <c r="AJ22" s="627"/>
      <c r="AK22" s="683"/>
    </row>
    <row r="23" spans="1:37">
      <c r="A23" s="144" t="s">
        <v>10</v>
      </c>
      <c r="B23" s="626">
        <f>SUM(Charges!B24:D24)</f>
        <v>0</v>
      </c>
      <c r="C23" s="627"/>
      <c r="D23" s="627"/>
      <c r="E23" s="627">
        <f>SUM(Charges!E24:G24)</f>
        <v>20100</v>
      </c>
      <c r="F23" s="627"/>
      <c r="G23" s="627"/>
      <c r="H23" s="627">
        <f>SUM(Charges!H24:J24)</f>
        <v>20100</v>
      </c>
      <c r="I23" s="627"/>
      <c r="J23" s="627"/>
      <c r="K23" s="627">
        <f>SUM(Charges!K24:M24)</f>
        <v>20100</v>
      </c>
      <c r="L23" s="627"/>
      <c r="M23" s="627"/>
      <c r="N23" s="659">
        <f>SUM(Charges!N24:P24)</f>
        <v>20100</v>
      </c>
      <c r="O23" s="627"/>
      <c r="P23" s="627"/>
      <c r="Q23" s="627">
        <f>SUM(Charges!Q24:S24)</f>
        <v>26800</v>
      </c>
      <c r="R23" s="627"/>
      <c r="S23" s="627"/>
      <c r="T23" s="627">
        <f>SUM(Charges!T24:V24)</f>
        <v>40200</v>
      </c>
      <c r="U23" s="627"/>
      <c r="V23" s="627"/>
      <c r="W23" s="627">
        <f>SUM(Charges!W24:Y24)</f>
        <v>40200</v>
      </c>
      <c r="X23" s="627"/>
      <c r="Y23" s="627"/>
      <c r="Z23" s="673">
        <f>SUM(Charges!Z24:AB24)</f>
        <v>60300</v>
      </c>
      <c r="AA23" s="627"/>
      <c r="AB23" s="627"/>
      <c r="AC23" s="627">
        <f>SUM(Charges!AC24:AE24)</f>
        <v>60300</v>
      </c>
      <c r="AD23" s="627"/>
      <c r="AE23" s="627"/>
      <c r="AF23" s="627">
        <f>SUM(Charges!AF24:AH24)</f>
        <v>60300</v>
      </c>
      <c r="AG23" s="627"/>
      <c r="AH23" s="627"/>
      <c r="AI23" s="627">
        <f>SUM(Charges!AI24:AK24)</f>
        <v>60300</v>
      </c>
      <c r="AJ23" s="627"/>
      <c r="AK23" s="683"/>
    </row>
    <row r="24" spans="1:37">
      <c r="A24" s="144" t="s">
        <v>196</v>
      </c>
      <c r="B24" s="626">
        <f>SUM(Charges!B25:D25)</f>
        <v>899</v>
      </c>
      <c r="C24" s="627"/>
      <c r="D24" s="627"/>
      <c r="E24" s="627">
        <f>SUM(Charges!E25:G25)</f>
        <v>0</v>
      </c>
      <c r="F24" s="627"/>
      <c r="G24" s="627"/>
      <c r="H24" s="627">
        <f>SUM(Charges!H25:J25)</f>
        <v>0</v>
      </c>
      <c r="I24" s="627"/>
      <c r="J24" s="627"/>
      <c r="K24" s="627">
        <f>SUM(Charges!K25:M25)</f>
        <v>0</v>
      </c>
      <c r="L24" s="627"/>
      <c r="M24" s="627"/>
      <c r="N24" s="659">
        <f>SUM(Charges!N25:P25)</f>
        <v>899</v>
      </c>
      <c r="O24" s="627"/>
      <c r="P24" s="627"/>
      <c r="Q24" s="627">
        <f>SUM(Charges!Q25:S25)</f>
        <v>0</v>
      </c>
      <c r="R24" s="627"/>
      <c r="S24" s="627"/>
      <c r="T24" s="627">
        <f>SUM(Charges!T25:V25)</f>
        <v>0</v>
      </c>
      <c r="U24" s="627"/>
      <c r="V24" s="627"/>
      <c r="W24" s="627">
        <f>SUM(Charges!W25:Y25)</f>
        <v>0</v>
      </c>
      <c r="X24" s="627"/>
      <c r="Y24" s="627"/>
      <c r="Z24" s="673">
        <f>SUM(Charges!Z25:AB25)</f>
        <v>899</v>
      </c>
      <c r="AA24" s="627"/>
      <c r="AB24" s="627"/>
      <c r="AC24" s="627">
        <f>SUM(Charges!AC25:AE25)</f>
        <v>0</v>
      </c>
      <c r="AD24" s="627"/>
      <c r="AE24" s="627"/>
      <c r="AF24" s="627">
        <f>SUM(Charges!AF25:AH25)</f>
        <v>0</v>
      </c>
      <c r="AG24" s="627"/>
      <c r="AH24" s="627"/>
      <c r="AI24" s="627">
        <f>SUM(Charges!AI25:AK25)</f>
        <v>0</v>
      </c>
      <c r="AJ24" s="627"/>
      <c r="AK24" s="683"/>
    </row>
    <row r="25" spans="1:37">
      <c r="A25" s="144" t="s">
        <v>97</v>
      </c>
      <c r="B25" s="626">
        <f>SUM(Charges!B26:D26)</f>
        <v>614.49</v>
      </c>
      <c r="C25" s="627"/>
      <c r="D25" s="627"/>
      <c r="E25" s="627">
        <f>SUM(Charges!E26:G26)</f>
        <v>1843.47</v>
      </c>
      <c r="F25" s="627"/>
      <c r="G25" s="627"/>
      <c r="H25" s="627">
        <f>SUM(Charges!H26:J26)</f>
        <v>1843.47</v>
      </c>
      <c r="I25" s="627"/>
      <c r="J25" s="627"/>
      <c r="K25" s="627">
        <f>SUM(Charges!K26:M26)</f>
        <v>1843.47</v>
      </c>
      <c r="L25" s="627"/>
      <c r="M25" s="627"/>
      <c r="N25" s="659">
        <f>SUM(Charges!N26:P26)</f>
        <v>1843.47</v>
      </c>
      <c r="O25" s="627"/>
      <c r="P25" s="627"/>
      <c r="Q25" s="627">
        <f>SUM(Charges!Q26:S26)</f>
        <v>1843.47</v>
      </c>
      <c r="R25" s="627"/>
      <c r="S25" s="627"/>
      <c r="T25" s="627">
        <f>SUM(Charges!T26:V26)</f>
        <v>1843.47</v>
      </c>
      <c r="U25" s="627"/>
      <c r="V25" s="627"/>
      <c r="W25" s="627">
        <f>SUM(Charges!W26:Y26)</f>
        <v>1843.47</v>
      </c>
      <c r="X25" s="627"/>
      <c r="Y25" s="627"/>
      <c r="Z25" s="673">
        <f>SUM(Charges!Z26:AB26)</f>
        <v>1843.47</v>
      </c>
      <c r="AA25" s="627"/>
      <c r="AB25" s="627"/>
      <c r="AC25" s="627">
        <f>SUM(Charges!AC26:AE26)</f>
        <v>2523.4300000000003</v>
      </c>
      <c r="AD25" s="627"/>
      <c r="AE25" s="627"/>
      <c r="AF25" s="627">
        <f>SUM(Charges!AF26:AH26)</f>
        <v>2863.41</v>
      </c>
      <c r="AG25" s="627"/>
      <c r="AH25" s="627"/>
      <c r="AI25" s="627">
        <f>SUM(Charges!AI26:AK26)</f>
        <v>2863.41</v>
      </c>
      <c r="AJ25" s="627"/>
      <c r="AK25" s="683"/>
    </row>
    <row r="26" spans="1:37">
      <c r="A26" s="144" t="s">
        <v>96</v>
      </c>
      <c r="B26" s="626">
        <f>SUM(Charges!B27:D27)</f>
        <v>750</v>
      </c>
      <c r="C26" s="627"/>
      <c r="D26" s="627"/>
      <c r="E26" s="627">
        <f>SUM(Charges!E27:G27)</f>
        <v>450</v>
      </c>
      <c r="F26" s="627"/>
      <c r="G26" s="627"/>
      <c r="H26" s="627">
        <f>SUM(Charges!H27:J27)</f>
        <v>450</v>
      </c>
      <c r="I26" s="627"/>
      <c r="J26" s="627"/>
      <c r="K26" s="627">
        <f>SUM(Charges!K27:M27)</f>
        <v>450</v>
      </c>
      <c r="L26" s="627"/>
      <c r="M26" s="627"/>
      <c r="N26" s="659">
        <f>SUM(Charges!N27:P27)</f>
        <v>450</v>
      </c>
      <c r="O26" s="627"/>
      <c r="P26" s="627"/>
      <c r="Q26" s="627">
        <f>SUM(Charges!Q27:S27)</f>
        <v>450</v>
      </c>
      <c r="R26" s="627"/>
      <c r="S26" s="627"/>
      <c r="T26" s="627">
        <f>SUM(Charges!T27:V27)</f>
        <v>450</v>
      </c>
      <c r="U26" s="627"/>
      <c r="V26" s="627"/>
      <c r="W26" s="627">
        <f>SUM(Charges!W27:Y27)</f>
        <v>450</v>
      </c>
      <c r="X26" s="627"/>
      <c r="Y26" s="627"/>
      <c r="Z26" s="673">
        <f>SUM(Charges!Z27:AB27)</f>
        <v>450</v>
      </c>
      <c r="AA26" s="627"/>
      <c r="AB26" s="627"/>
      <c r="AC26" s="627">
        <f>SUM(Charges!AC27:AE27)</f>
        <v>450</v>
      </c>
      <c r="AD26" s="627"/>
      <c r="AE26" s="627"/>
      <c r="AF26" s="627">
        <f>SUM(Charges!AF27:AH27)</f>
        <v>450</v>
      </c>
      <c r="AG26" s="627"/>
      <c r="AH26" s="627"/>
      <c r="AI26" s="627">
        <f>SUM(Charges!AI27:AK27)</f>
        <v>450</v>
      </c>
      <c r="AJ26" s="627"/>
      <c r="AK26" s="683"/>
    </row>
    <row r="27" spans="1:37">
      <c r="A27" s="144" t="s">
        <v>11</v>
      </c>
      <c r="B27" s="626">
        <f>SUM(Charges!B28:D28)</f>
        <v>183</v>
      </c>
      <c r="C27" s="627"/>
      <c r="D27" s="627"/>
      <c r="E27" s="627">
        <f>SUM(Charges!E28:G28)</f>
        <v>183</v>
      </c>
      <c r="F27" s="627"/>
      <c r="G27" s="627"/>
      <c r="H27" s="627">
        <f>SUM(Charges!H28:J28)</f>
        <v>183</v>
      </c>
      <c r="I27" s="627"/>
      <c r="J27" s="627"/>
      <c r="K27" s="627">
        <f>SUM(Charges!K28:M28)</f>
        <v>183</v>
      </c>
      <c r="L27" s="627"/>
      <c r="M27" s="627"/>
      <c r="N27" s="659">
        <f>SUM(Charges!N28:P28)</f>
        <v>183</v>
      </c>
      <c r="O27" s="627"/>
      <c r="P27" s="627"/>
      <c r="Q27" s="627">
        <f>SUM(Charges!Q28:S28)</f>
        <v>183</v>
      </c>
      <c r="R27" s="627"/>
      <c r="S27" s="627"/>
      <c r="T27" s="627">
        <f>SUM(Charges!T28:V28)</f>
        <v>183</v>
      </c>
      <c r="U27" s="627"/>
      <c r="V27" s="627"/>
      <c r="W27" s="627">
        <f>SUM(Charges!W28:Y28)</f>
        <v>183</v>
      </c>
      <c r="X27" s="627"/>
      <c r="Y27" s="627"/>
      <c r="Z27" s="673">
        <f>SUM(Charges!Z28:AB28)</f>
        <v>183</v>
      </c>
      <c r="AA27" s="627"/>
      <c r="AB27" s="627"/>
      <c r="AC27" s="627">
        <f>SUM(Charges!AC28:AE28)</f>
        <v>183</v>
      </c>
      <c r="AD27" s="627"/>
      <c r="AE27" s="627"/>
      <c r="AF27" s="627">
        <f>SUM(Charges!AF28:AH28)</f>
        <v>183</v>
      </c>
      <c r="AG27" s="627"/>
      <c r="AH27" s="627"/>
      <c r="AI27" s="627">
        <f>SUM(Charges!AI28:AK28)</f>
        <v>183</v>
      </c>
      <c r="AJ27" s="627"/>
      <c r="AK27" s="683"/>
    </row>
    <row r="28" spans="1:37">
      <c r="A28" s="144" t="s">
        <v>109</v>
      </c>
      <c r="B28" s="626">
        <f>SUM(Charges!B29:D29)</f>
        <v>270</v>
      </c>
      <c r="C28" s="627"/>
      <c r="D28" s="627"/>
      <c r="E28" s="627">
        <f>SUM(Charges!E29:G29)</f>
        <v>300</v>
      </c>
      <c r="F28" s="627"/>
      <c r="G28" s="627"/>
      <c r="H28" s="627">
        <f>SUM(Charges!H29:J29)</f>
        <v>360</v>
      </c>
      <c r="I28" s="627"/>
      <c r="J28" s="627"/>
      <c r="K28" s="627">
        <f>SUM(Charges!K29:M29)</f>
        <v>420</v>
      </c>
      <c r="L28" s="627"/>
      <c r="M28" s="627"/>
      <c r="N28" s="659">
        <f>SUM(Charges!N29:P29)</f>
        <v>450</v>
      </c>
      <c r="O28" s="627"/>
      <c r="P28" s="627"/>
      <c r="Q28" s="627">
        <f>SUM(Charges!Q29:S29)</f>
        <v>450</v>
      </c>
      <c r="R28" s="627"/>
      <c r="S28" s="627"/>
      <c r="T28" s="627">
        <f>SUM(Charges!T29:V29)</f>
        <v>570</v>
      </c>
      <c r="U28" s="627"/>
      <c r="V28" s="627"/>
      <c r="W28" s="627">
        <f>SUM(Charges!W29:Y29)</f>
        <v>630</v>
      </c>
      <c r="X28" s="627"/>
      <c r="Y28" s="627"/>
      <c r="Z28" s="673">
        <f>SUM(Charges!Z29:AB29)</f>
        <v>630</v>
      </c>
      <c r="AA28" s="627"/>
      <c r="AB28" s="627"/>
      <c r="AC28" s="627">
        <f>SUM(Charges!AC29:AE29)</f>
        <v>630</v>
      </c>
      <c r="AD28" s="627"/>
      <c r="AE28" s="627"/>
      <c r="AF28" s="627">
        <f>SUM(Charges!AF29:AH29)</f>
        <v>630</v>
      </c>
      <c r="AG28" s="627"/>
      <c r="AH28" s="627"/>
      <c r="AI28" s="627">
        <f>SUM(Charges!AI29:AK29)</f>
        <v>630</v>
      </c>
      <c r="AJ28" s="627"/>
      <c r="AK28" s="683"/>
    </row>
    <row r="29" spans="1:37">
      <c r="A29" s="144" t="s">
        <v>139</v>
      </c>
      <c r="B29" s="626">
        <f>SUM(Charges!B30:D30)</f>
        <v>360</v>
      </c>
      <c r="C29" s="627"/>
      <c r="D29" s="627"/>
      <c r="E29" s="627">
        <f>SUM(Charges!E30:G30)</f>
        <v>400</v>
      </c>
      <c r="F29" s="627"/>
      <c r="G29" s="627"/>
      <c r="H29" s="627">
        <f>SUM(Charges!H30:J30)</f>
        <v>480</v>
      </c>
      <c r="I29" s="627"/>
      <c r="J29" s="627"/>
      <c r="K29" s="627">
        <f>SUM(Charges!K30:M30)</f>
        <v>560</v>
      </c>
      <c r="L29" s="627"/>
      <c r="M29" s="627"/>
      <c r="N29" s="659">
        <f>SUM(Charges!N30:P30)</f>
        <v>600</v>
      </c>
      <c r="O29" s="627"/>
      <c r="P29" s="627"/>
      <c r="Q29" s="627">
        <f>SUM(Charges!Q30:S30)</f>
        <v>600</v>
      </c>
      <c r="R29" s="627"/>
      <c r="S29" s="627"/>
      <c r="T29" s="627">
        <f>SUM(Charges!T30:V30)</f>
        <v>760</v>
      </c>
      <c r="U29" s="627"/>
      <c r="V29" s="627"/>
      <c r="W29" s="627">
        <f>SUM(Charges!W30:Y30)</f>
        <v>840</v>
      </c>
      <c r="X29" s="627"/>
      <c r="Y29" s="627"/>
      <c r="Z29" s="673">
        <f>SUM(Charges!Z30:AB30)</f>
        <v>840</v>
      </c>
      <c r="AA29" s="627"/>
      <c r="AB29" s="627"/>
      <c r="AC29" s="627">
        <f>SUM(Charges!AC30:AE30)</f>
        <v>840</v>
      </c>
      <c r="AD29" s="627"/>
      <c r="AE29" s="627"/>
      <c r="AF29" s="627">
        <f>SUM(Charges!AF30:AH30)</f>
        <v>840</v>
      </c>
      <c r="AG29" s="627"/>
      <c r="AH29" s="627"/>
      <c r="AI29" s="627">
        <f>SUM(Charges!AI30:AK30)</f>
        <v>840</v>
      </c>
      <c r="AJ29" s="627"/>
      <c r="AK29" s="683"/>
    </row>
    <row r="30" spans="1:37">
      <c r="A30" s="435" t="s">
        <v>19</v>
      </c>
      <c r="B30" s="628"/>
      <c r="C30" s="627"/>
      <c r="D30" s="627"/>
      <c r="E30" s="627"/>
      <c r="F30" s="627"/>
      <c r="G30" s="627"/>
      <c r="H30" s="627"/>
      <c r="I30" s="627"/>
      <c r="J30" s="627"/>
      <c r="K30" s="627"/>
      <c r="L30" s="627"/>
      <c r="M30" s="657"/>
      <c r="N30" s="626"/>
      <c r="O30" s="627"/>
      <c r="P30" s="627"/>
      <c r="Q30" s="627"/>
      <c r="R30" s="627"/>
      <c r="S30" s="627"/>
      <c r="T30" s="627"/>
      <c r="U30" s="627"/>
      <c r="V30" s="627"/>
      <c r="W30" s="627"/>
      <c r="X30" s="627"/>
      <c r="Y30" s="657"/>
      <c r="Z30" s="626"/>
      <c r="AA30" s="627"/>
      <c r="AB30" s="627"/>
      <c r="AC30" s="627"/>
      <c r="AD30" s="627"/>
      <c r="AE30" s="627"/>
      <c r="AF30" s="627"/>
      <c r="AG30" s="627"/>
      <c r="AH30" s="627"/>
      <c r="AI30" s="627"/>
      <c r="AJ30" s="627"/>
      <c r="AK30" s="681"/>
    </row>
    <row r="31" spans="1:37" ht="16.5" thickBot="1">
      <c r="A31" s="435"/>
      <c r="B31" s="629"/>
      <c r="C31" s="630"/>
      <c r="D31" s="630"/>
      <c r="E31" s="630"/>
      <c r="F31" s="630"/>
      <c r="G31" s="630"/>
      <c r="H31" s="630"/>
      <c r="I31" s="630"/>
      <c r="J31" s="630"/>
      <c r="K31" s="630"/>
      <c r="L31" s="630"/>
      <c r="M31" s="652"/>
      <c r="N31" s="667"/>
      <c r="O31" s="630"/>
      <c r="P31" s="630"/>
      <c r="Q31" s="630"/>
      <c r="R31" s="630"/>
      <c r="S31" s="630"/>
      <c r="T31" s="630"/>
      <c r="U31" s="630"/>
      <c r="V31" s="630"/>
      <c r="W31" s="630"/>
      <c r="X31" s="630"/>
      <c r="Y31" s="652"/>
      <c r="Z31" s="667"/>
      <c r="AA31" s="630"/>
      <c r="AB31" s="630"/>
      <c r="AC31" s="630"/>
      <c r="AD31" s="630"/>
      <c r="AE31" s="630"/>
      <c r="AF31" s="630"/>
      <c r="AG31" s="630"/>
      <c r="AH31" s="630"/>
      <c r="AI31" s="630"/>
      <c r="AJ31" s="630"/>
      <c r="AK31" s="686"/>
    </row>
    <row r="32" spans="1:37" ht="16.5" thickTop="1">
      <c r="A32" s="26" t="s">
        <v>112</v>
      </c>
      <c r="B32" s="631">
        <v>0</v>
      </c>
      <c r="C32" s="632"/>
      <c r="D32" s="633"/>
      <c r="E32" s="641">
        <v>0</v>
      </c>
      <c r="F32" s="632"/>
      <c r="G32" s="633"/>
      <c r="H32" s="641">
        <v>0</v>
      </c>
      <c r="I32" s="632"/>
      <c r="J32" s="633"/>
      <c r="K32" s="641">
        <v>0</v>
      </c>
      <c r="L32" s="632"/>
      <c r="M32" s="649"/>
      <c r="N32" s="668">
        <v>0</v>
      </c>
      <c r="O32" s="632"/>
      <c r="P32" s="633"/>
      <c r="Q32" s="641">
        <v>0</v>
      </c>
      <c r="R32" s="632"/>
      <c r="S32" s="633"/>
      <c r="T32" s="641">
        <v>0</v>
      </c>
      <c r="U32" s="632"/>
      <c r="V32" s="633"/>
      <c r="W32" s="641">
        <v>0</v>
      </c>
      <c r="X32" s="632"/>
      <c r="Y32" s="649"/>
      <c r="Z32" s="668">
        <v>0</v>
      </c>
      <c r="AA32" s="632"/>
      <c r="AB32" s="633"/>
      <c r="AC32" s="641">
        <v>0</v>
      </c>
      <c r="AD32" s="632"/>
      <c r="AE32" s="633"/>
      <c r="AF32" s="641">
        <v>0</v>
      </c>
      <c r="AG32" s="632"/>
      <c r="AH32" s="633"/>
      <c r="AI32" s="641">
        <v>0</v>
      </c>
      <c r="AJ32" s="632"/>
      <c r="AK32" s="687"/>
    </row>
    <row r="33" spans="1:37" ht="16.5" thickBot="1">
      <c r="A33" s="26" t="s">
        <v>12</v>
      </c>
      <c r="B33" s="634">
        <v>0</v>
      </c>
      <c r="C33" s="635"/>
      <c r="D33" s="636"/>
      <c r="E33" s="642">
        <v>0</v>
      </c>
      <c r="F33" s="635"/>
      <c r="G33" s="636"/>
      <c r="H33" s="642">
        <v>0</v>
      </c>
      <c r="I33" s="635"/>
      <c r="J33" s="636"/>
      <c r="K33" s="642">
        <v>0</v>
      </c>
      <c r="L33" s="635"/>
      <c r="M33" s="650"/>
      <c r="N33" s="669">
        <v>0</v>
      </c>
      <c r="O33" s="635"/>
      <c r="P33" s="636"/>
      <c r="Q33" s="642">
        <v>0</v>
      </c>
      <c r="R33" s="635"/>
      <c r="S33" s="636"/>
      <c r="T33" s="642">
        <v>0</v>
      </c>
      <c r="U33" s="635"/>
      <c r="V33" s="636"/>
      <c r="W33" s="642">
        <v>0</v>
      </c>
      <c r="X33" s="635"/>
      <c r="Y33" s="650"/>
      <c r="Z33" s="669">
        <v>0</v>
      </c>
      <c r="AA33" s="635"/>
      <c r="AB33" s="636"/>
      <c r="AC33" s="642">
        <v>0</v>
      </c>
      <c r="AD33" s="635"/>
      <c r="AE33" s="636"/>
      <c r="AF33" s="642">
        <v>0</v>
      </c>
      <c r="AG33" s="635"/>
      <c r="AH33" s="636"/>
      <c r="AI33" s="642">
        <v>0</v>
      </c>
      <c r="AJ33" s="635"/>
      <c r="AK33" s="688"/>
    </row>
    <row r="34" spans="1:37" ht="16.5" thickTop="1">
      <c r="A34" s="435" t="s">
        <v>110</v>
      </c>
      <c r="B34" s="637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51"/>
      <c r="N34" s="662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51"/>
      <c r="Z34" s="662"/>
      <c r="AA34" s="616"/>
      <c r="AB34" s="616"/>
      <c r="AC34" s="616"/>
      <c r="AD34" s="616"/>
      <c r="AE34" s="616"/>
      <c r="AF34" s="616"/>
      <c r="AG34" s="616"/>
      <c r="AH34" s="616"/>
      <c r="AI34" s="616"/>
      <c r="AJ34" s="616"/>
      <c r="AK34" s="680"/>
    </row>
    <row r="35" spans="1:37" ht="16.5" thickBot="1">
      <c r="A35" s="436"/>
      <c r="B35" s="629"/>
      <c r="C35" s="630"/>
      <c r="D35" s="630"/>
      <c r="E35" s="630"/>
      <c r="F35" s="630"/>
      <c r="G35" s="630"/>
      <c r="H35" s="630"/>
      <c r="I35" s="630"/>
      <c r="J35" s="630"/>
      <c r="K35" s="630"/>
      <c r="L35" s="630"/>
      <c r="M35" s="652"/>
      <c r="N35" s="667"/>
      <c r="O35" s="630"/>
      <c r="P35" s="630"/>
      <c r="Q35" s="630"/>
      <c r="R35" s="630"/>
      <c r="S35" s="630"/>
      <c r="T35" s="630"/>
      <c r="U35" s="630"/>
      <c r="V35" s="630"/>
      <c r="W35" s="630"/>
      <c r="X35" s="630"/>
      <c r="Y35" s="652"/>
      <c r="Z35" s="667"/>
      <c r="AA35" s="630"/>
      <c r="AB35" s="630"/>
      <c r="AC35" s="630"/>
      <c r="AD35" s="630"/>
      <c r="AE35" s="630"/>
      <c r="AF35" s="630"/>
      <c r="AG35" s="630"/>
      <c r="AH35" s="630"/>
      <c r="AI35" s="630"/>
      <c r="AJ35" s="630"/>
      <c r="AK35" s="686"/>
    </row>
    <row r="36" spans="1:37" ht="16.5" thickTop="1">
      <c r="A36" s="27" t="s">
        <v>76</v>
      </c>
      <c r="B36" s="617">
        <f>SUM(B$5:B$10)+SUM(B$14:B$29)+SUM(B$32:B$33)</f>
        <v>14442.74</v>
      </c>
      <c r="C36" s="618"/>
      <c r="D36" s="619"/>
      <c r="E36" s="643">
        <f>SUM(E$5:E$11)+SUM(E$14:E$29)+SUM(E$32:E$33)</f>
        <v>30263.97</v>
      </c>
      <c r="F36" s="618"/>
      <c r="G36" s="619"/>
      <c r="H36" s="643">
        <f>SUM(H$5:H$11)+SUM(H$14:H$29)+SUM(H$32:H$33)</f>
        <v>31396.47</v>
      </c>
      <c r="I36" s="618"/>
      <c r="J36" s="619"/>
      <c r="K36" s="643">
        <f>SUM(K$5:K$11)+SUM(K$14:K$29)+SUM(K$32:K$33)</f>
        <v>32528.97</v>
      </c>
      <c r="L36" s="618"/>
      <c r="M36" s="647"/>
      <c r="N36" s="670">
        <f>SUM(N$5:N$11)+SUM(N$14:N$29)+SUM(N$32:N$33)</f>
        <v>41071.360000000001</v>
      </c>
      <c r="O36" s="618"/>
      <c r="P36" s="619"/>
      <c r="Q36" s="643">
        <f>SUM(Q$5:Q$11)+SUM(Q$14:Q$29)+SUM(Q$32:Q$33)</f>
        <v>48466.820000000007</v>
      </c>
      <c r="R36" s="618"/>
      <c r="S36" s="619"/>
      <c r="T36" s="643">
        <f>SUM(T$5:T$11)+SUM(T$14:T$29)+SUM(T$32:T$33)</f>
        <v>66076.77</v>
      </c>
      <c r="U36" s="618"/>
      <c r="V36" s="619"/>
      <c r="W36" s="643">
        <f>SUM(W$5:W$11)+SUM(W$14:W$29)+SUM(W$32:W$33)</f>
        <v>69605.929999999993</v>
      </c>
      <c r="X36" s="618"/>
      <c r="Y36" s="647"/>
      <c r="Z36" s="670">
        <f>SUM(Z$5:Z$11)+SUM(Z$14:Z$29)+SUM(Z$32:Z$33)</f>
        <v>93529.81</v>
      </c>
      <c r="AA36" s="618"/>
      <c r="AB36" s="619"/>
      <c r="AC36" s="643">
        <f>SUM(AC$5:AC$11)+SUM(AC$14:AC$29)+SUM(AC$32:AC$33)</f>
        <v>96896.66</v>
      </c>
      <c r="AD36" s="618"/>
      <c r="AE36" s="619"/>
      <c r="AF36" s="643">
        <f>SUM(AF$5:AF$11)+SUM(AF$14:AF$29)+SUM(AF$32:AF$33)</f>
        <v>101631.38</v>
      </c>
      <c r="AG36" s="618"/>
      <c r="AH36" s="619"/>
      <c r="AI36" s="643">
        <f>SUM(AI$5:AI$11)+SUM(AI$14:AI$29)+SUM(AI$32:AI$33)</f>
        <v>107012.77</v>
      </c>
      <c r="AJ36" s="618"/>
      <c r="AK36" s="684"/>
    </row>
    <row r="37" spans="1:37" ht="16.5" thickBot="1">
      <c r="A37" s="52" t="s">
        <v>77</v>
      </c>
      <c r="B37" s="620">
        <f>B36*Parametres!$I$2</f>
        <v>17273.517039999999</v>
      </c>
      <c r="C37" s="621"/>
      <c r="D37" s="622"/>
      <c r="E37" s="640">
        <f>E36*Parametres!$I$2</f>
        <v>36195.708120000003</v>
      </c>
      <c r="F37" s="621"/>
      <c r="G37" s="622"/>
      <c r="H37" s="640">
        <f>H36*Parametres!$I$2</f>
        <v>37550.178119999997</v>
      </c>
      <c r="I37" s="621"/>
      <c r="J37" s="622"/>
      <c r="K37" s="640">
        <f>K36*Parametres!$I$2</f>
        <v>38904.648119999998</v>
      </c>
      <c r="L37" s="621"/>
      <c r="M37" s="648"/>
      <c r="N37" s="666">
        <f>N36*Parametres!$I$2</f>
        <v>49121.346559999998</v>
      </c>
      <c r="O37" s="621"/>
      <c r="P37" s="622"/>
      <c r="Q37" s="640">
        <f>Q36*Parametres!$I$2</f>
        <v>57966.316720000003</v>
      </c>
      <c r="R37" s="621"/>
      <c r="S37" s="622"/>
      <c r="T37" s="640">
        <f>T36*Parametres!$I$2</f>
        <v>79027.816919999997</v>
      </c>
      <c r="U37" s="621"/>
      <c r="V37" s="622"/>
      <c r="W37" s="640">
        <f>W36*Parametres!$I$2</f>
        <v>83248.692279999988</v>
      </c>
      <c r="X37" s="621"/>
      <c r="Y37" s="648"/>
      <c r="Z37" s="666">
        <f>Z36*Parametres!$I$2</f>
        <v>111861.65276</v>
      </c>
      <c r="AA37" s="621"/>
      <c r="AB37" s="622"/>
      <c r="AC37" s="640">
        <f>AC36*Parametres!$I$2</f>
        <v>115888.40536</v>
      </c>
      <c r="AD37" s="621"/>
      <c r="AE37" s="622"/>
      <c r="AF37" s="640">
        <f>AF36*Parametres!$I$2</f>
        <v>121551.13048000001</v>
      </c>
      <c r="AG37" s="621"/>
      <c r="AH37" s="622"/>
      <c r="AI37" s="640">
        <f>AI36*Parametres!$I$2</f>
        <v>127987.27292</v>
      </c>
      <c r="AJ37" s="621"/>
      <c r="AK37" s="685"/>
    </row>
    <row r="38" spans="1:37" ht="16.5" thickTop="1"/>
  </sheetData>
  <mergeCells count="440">
    <mergeCell ref="AI36:AK36"/>
    <mergeCell ref="AI37:AK37"/>
    <mergeCell ref="AI30:AK30"/>
    <mergeCell ref="AI31:AK31"/>
    <mergeCell ref="AI32:AK32"/>
    <mergeCell ref="AI33:AK33"/>
    <mergeCell ref="AI34:AK34"/>
    <mergeCell ref="AI35:AK35"/>
    <mergeCell ref="AI27:AK27"/>
    <mergeCell ref="AI28:AK28"/>
    <mergeCell ref="AI29:AK29"/>
    <mergeCell ref="AI21:AK21"/>
    <mergeCell ref="AI22:AK22"/>
    <mergeCell ref="AI23:AK23"/>
    <mergeCell ref="AI24:AK24"/>
    <mergeCell ref="AI25:AK25"/>
    <mergeCell ref="AI26:AK26"/>
    <mergeCell ref="AI15:AK15"/>
    <mergeCell ref="AI16:AK16"/>
    <mergeCell ref="AI17:AK17"/>
    <mergeCell ref="AI18:AK18"/>
    <mergeCell ref="AI19:AK19"/>
    <mergeCell ref="AI20:AK20"/>
    <mergeCell ref="AF35:AH35"/>
    <mergeCell ref="AF36:AH36"/>
    <mergeCell ref="AF37:AH37"/>
    <mergeCell ref="AF31:AH31"/>
    <mergeCell ref="AF32:AH32"/>
    <mergeCell ref="AF33:AH33"/>
    <mergeCell ref="AF34:AH34"/>
    <mergeCell ref="AF17:AH17"/>
    <mergeCell ref="AF18:AH18"/>
    <mergeCell ref="AF19:AH19"/>
    <mergeCell ref="AF14:AH14"/>
    <mergeCell ref="AF15:AH15"/>
    <mergeCell ref="AF16:AH16"/>
    <mergeCell ref="AI9:AK9"/>
    <mergeCell ref="AF8:AH8"/>
    <mergeCell ref="AF9:AH9"/>
    <mergeCell ref="AF10:AH10"/>
    <mergeCell ref="AI10:AK10"/>
    <mergeCell ref="AI11:AK11"/>
    <mergeCell ref="AI12:AK12"/>
    <mergeCell ref="AI13:AK13"/>
    <mergeCell ref="AI14:AK14"/>
    <mergeCell ref="AF30:AH30"/>
    <mergeCell ref="AF26:AH26"/>
    <mergeCell ref="AF27:AH27"/>
    <mergeCell ref="AF28:AH28"/>
    <mergeCell ref="AF29:AH29"/>
    <mergeCell ref="AF20:AH20"/>
    <mergeCell ref="AF21:AH21"/>
    <mergeCell ref="AF22:AH22"/>
    <mergeCell ref="AF23:AH23"/>
    <mergeCell ref="AF24:AH24"/>
    <mergeCell ref="AF25:AH25"/>
    <mergeCell ref="AF11:AH11"/>
    <mergeCell ref="AF12:AH12"/>
    <mergeCell ref="AF13:AH13"/>
    <mergeCell ref="AF3:AH3"/>
    <mergeCell ref="AF4:AH4"/>
    <mergeCell ref="AF5:AH5"/>
    <mergeCell ref="AF6:AH6"/>
    <mergeCell ref="AF7:AH7"/>
    <mergeCell ref="AI3:AK3"/>
    <mergeCell ref="AI4:AK4"/>
    <mergeCell ref="AI5:AK5"/>
    <mergeCell ref="AI6:AK6"/>
    <mergeCell ref="AI7:AK7"/>
    <mergeCell ref="AI8:AK8"/>
    <mergeCell ref="AC32:AE32"/>
    <mergeCell ref="AC33:AE33"/>
    <mergeCell ref="AC34:AE34"/>
    <mergeCell ref="AC35:AE35"/>
    <mergeCell ref="AC36:AE36"/>
    <mergeCell ref="AC37:AE37"/>
    <mergeCell ref="AC28:AE28"/>
    <mergeCell ref="AC29:AE29"/>
    <mergeCell ref="AC30:AE30"/>
    <mergeCell ref="AC31:AE31"/>
    <mergeCell ref="AC24:AE24"/>
    <mergeCell ref="AC25:AE25"/>
    <mergeCell ref="AC26:AE26"/>
    <mergeCell ref="AC27:AE27"/>
    <mergeCell ref="AC17:AE17"/>
    <mergeCell ref="AC18:AE18"/>
    <mergeCell ref="AC19:AE19"/>
    <mergeCell ref="AC20:AE20"/>
    <mergeCell ref="AC21:AE21"/>
    <mergeCell ref="AC22:AE22"/>
    <mergeCell ref="AC11:AE11"/>
    <mergeCell ref="AC12:AE12"/>
    <mergeCell ref="AC13:AE13"/>
    <mergeCell ref="AC14:AE14"/>
    <mergeCell ref="AC15:AE15"/>
    <mergeCell ref="AC16:AE16"/>
    <mergeCell ref="Z37:AB37"/>
    <mergeCell ref="AC3:AE3"/>
    <mergeCell ref="AC4:AE4"/>
    <mergeCell ref="AC5:AE5"/>
    <mergeCell ref="AC6:AE6"/>
    <mergeCell ref="AC7:AE7"/>
    <mergeCell ref="AC8:AE8"/>
    <mergeCell ref="AC9:AE9"/>
    <mergeCell ref="AC10:AE10"/>
    <mergeCell ref="Z31:AB31"/>
    <mergeCell ref="Z32:AB32"/>
    <mergeCell ref="Z33:AB33"/>
    <mergeCell ref="Z34:AB34"/>
    <mergeCell ref="Z35:AB35"/>
    <mergeCell ref="Z36:AB36"/>
    <mergeCell ref="Z27:AB27"/>
    <mergeCell ref="Z28:AB28"/>
    <mergeCell ref="AC23:AE23"/>
    <mergeCell ref="W12:Y12"/>
    <mergeCell ref="W13:Y13"/>
    <mergeCell ref="W14:Y14"/>
    <mergeCell ref="Z29:AB29"/>
    <mergeCell ref="Z30:AB30"/>
    <mergeCell ref="Z22:AB22"/>
    <mergeCell ref="Z23:AB23"/>
    <mergeCell ref="Z24:AB24"/>
    <mergeCell ref="Z25:AB25"/>
    <mergeCell ref="Z26:AB26"/>
    <mergeCell ref="Z16:AB16"/>
    <mergeCell ref="Z17:AB17"/>
    <mergeCell ref="Z18:AB18"/>
    <mergeCell ref="Z19:AB19"/>
    <mergeCell ref="Z20:AB20"/>
    <mergeCell ref="Z21:AB21"/>
    <mergeCell ref="W29:Y29"/>
    <mergeCell ref="W21:Y21"/>
    <mergeCell ref="Z10:AB10"/>
    <mergeCell ref="Z11:AB11"/>
    <mergeCell ref="Z12:AB12"/>
    <mergeCell ref="Z13:AB13"/>
    <mergeCell ref="Z14:AB14"/>
    <mergeCell ref="Z15:AB15"/>
    <mergeCell ref="W36:Y36"/>
    <mergeCell ref="W37:Y37"/>
    <mergeCell ref="Z3:AB3"/>
    <mergeCell ref="Z4:AB4"/>
    <mergeCell ref="Z5:AB5"/>
    <mergeCell ref="Z6:AB6"/>
    <mergeCell ref="Z7:AB7"/>
    <mergeCell ref="Z8:AB8"/>
    <mergeCell ref="Z9:AB9"/>
    <mergeCell ref="W30:Y30"/>
    <mergeCell ref="W31:Y31"/>
    <mergeCell ref="W32:Y32"/>
    <mergeCell ref="W33:Y33"/>
    <mergeCell ref="W34:Y34"/>
    <mergeCell ref="W35:Y35"/>
    <mergeCell ref="W27:Y27"/>
    <mergeCell ref="W28:Y28"/>
    <mergeCell ref="W11:Y11"/>
    <mergeCell ref="W10:Y10"/>
    <mergeCell ref="T35:V35"/>
    <mergeCell ref="T36:V36"/>
    <mergeCell ref="T37:V37"/>
    <mergeCell ref="T31:V31"/>
    <mergeCell ref="T32:V32"/>
    <mergeCell ref="T33:V33"/>
    <mergeCell ref="T34:V34"/>
    <mergeCell ref="T17:V17"/>
    <mergeCell ref="T18:V18"/>
    <mergeCell ref="T19:V19"/>
    <mergeCell ref="W23:Y23"/>
    <mergeCell ref="W24:Y24"/>
    <mergeCell ref="W25:Y25"/>
    <mergeCell ref="W26:Y26"/>
    <mergeCell ref="W15:Y15"/>
    <mergeCell ref="W16:Y16"/>
    <mergeCell ref="W17:Y17"/>
    <mergeCell ref="W18:Y18"/>
    <mergeCell ref="W19:Y19"/>
    <mergeCell ref="W22:Y22"/>
    <mergeCell ref="W20:Y20"/>
    <mergeCell ref="T11:V11"/>
    <mergeCell ref="T12:V12"/>
    <mergeCell ref="W3:Y3"/>
    <mergeCell ref="W4:Y4"/>
    <mergeCell ref="W5:Y5"/>
    <mergeCell ref="W6:Y6"/>
    <mergeCell ref="W7:Y7"/>
    <mergeCell ref="W8:Y8"/>
    <mergeCell ref="T30:V30"/>
    <mergeCell ref="T26:V26"/>
    <mergeCell ref="T27:V27"/>
    <mergeCell ref="T28:V28"/>
    <mergeCell ref="T29:V29"/>
    <mergeCell ref="T20:V20"/>
    <mergeCell ref="T21:V21"/>
    <mergeCell ref="T22:V22"/>
    <mergeCell ref="T23:V23"/>
    <mergeCell ref="T24:V24"/>
    <mergeCell ref="T25:V25"/>
    <mergeCell ref="T14:V14"/>
    <mergeCell ref="T15:V15"/>
    <mergeCell ref="T16:V16"/>
    <mergeCell ref="W9:Y9"/>
    <mergeCell ref="T8:V8"/>
    <mergeCell ref="T9:V9"/>
    <mergeCell ref="T10:V10"/>
    <mergeCell ref="T13:V13"/>
    <mergeCell ref="T3:V3"/>
    <mergeCell ref="T4:V4"/>
    <mergeCell ref="T5:V5"/>
    <mergeCell ref="T6:V6"/>
    <mergeCell ref="T7:V7"/>
    <mergeCell ref="Q32:S32"/>
    <mergeCell ref="Q33:S33"/>
    <mergeCell ref="Q17:S17"/>
    <mergeCell ref="Q18:S18"/>
    <mergeCell ref="Q19:S19"/>
    <mergeCell ref="Q20:S20"/>
    <mergeCell ref="Q21:S21"/>
    <mergeCell ref="Q22:S22"/>
    <mergeCell ref="Q11:S11"/>
    <mergeCell ref="Q12:S12"/>
    <mergeCell ref="Q13:S13"/>
    <mergeCell ref="Q14:S14"/>
    <mergeCell ref="Q15:S15"/>
    <mergeCell ref="Q16:S16"/>
    <mergeCell ref="Q35:S35"/>
    <mergeCell ref="Q36:S36"/>
    <mergeCell ref="Q37:S37"/>
    <mergeCell ref="Q28:S28"/>
    <mergeCell ref="Q29:S29"/>
    <mergeCell ref="Q30:S30"/>
    <mergeCell ref="Q31:S31"/>
    <mergeCell ref="Q23:S23"/>
    <mergeCell ref="Q24:S24"/>
    <mergeCell ref="Q25:S25"/>
    <mergeCell ref="Q26:S26"/>
    <mergeCell ref="Q27:S27"/>
    <mergeCell ref="N37:P37"/>
    <mergeCell ref="Q3:S3"/>
    <mergeCell ref="Q4:S4"/>
    <mergeCell ref="Q5:S5"/>
    <mergeCell ref="Q6:S6"/>
    <mergeCell ref="Q7:S7"/>
    <mergeCell ref="Q8:S8"/>
    <mergeCell ref="Q9:S9"/>
    <mergeCell ref="Q10:S10"/>
    <mergeCell ref="N31:P31"/>
    <mergeCell ref="N32:P32"/>
    <mergeCell ref="N33:P33"/>
    <mergeCell ref="N34:P34"/>
    <mergeCell ref="N35:P35"/>
    <mergeCell ref="N36:P36"/>
    <mergeCell ref="N27:P27"/>
    <mergeCell ref="N28:P28"/>
    <mergeCell ref="N29:P29"/>
    <mergeCell ref="N30:P30"/>
    <mergeCell ref="N22:P22"/>
    <mergeCell ref="N23:P23"/>
    <mergeCell ref="N24:P24"/>
    <mergeCell ref="N25:P25"/>
    <mergeCell ref="Q34:S34"/>
    <mergeCell ref="N26:P26"/>
    <mergeCell ref="N10:P10"/>
    <mergeCell ref="N11:P11"/>
    <mergeCell ref="N12:P12"/>
    <mergeCell ref="N13:P13"/>
    <mergeCell ref="N14:P14"/>
    <mergeCell ref="N15:P15"/>
    <mergeCell ref="K20:M20"/>
    <mergeCell ref="K11:M11"/>
    <mergeCell ref="K12:M12"/>
    <mergeCell ref="K13:M13"/>
    <mergeCell ref="K14:M14"/>
    <mergeCell ref="N3:P3"/>
    <mergeCell ref="N4:P4"/>
    <mergeCell ref="N5:P5"/>
    <mergeCell ref="N6:P6"/>
    <mergeCell ref="N7:P7"/>
    <mergeCell ref="N8:P8"/>
    <mergeCell ref="N9:P9"/>
    <mergeCell ref="K30:M30"/>
    <mergeCell ref="K31:M31"/>
    <mergeCell ref="K27:M27"/>
    <mergeCell ref="K28:M28"/>
    <mergeCell ref="K29:M29"/>
    <mergeCell ref="K21:M21"/>
    <mergeCell ref="K10:M10"/>
    <mergeCell ref="K22:M22"/>
    <mergeCell ref="N16:P16"/>
    <mergeCell ref="N17:P17"/>
    <mergeCell ref="N18:P18"/>
    <mergeCell ref="N19:P19"/>
    <mergeCell ref="N20:P20"/>
    <mergeCell ref="N21:P21"/>
    <mergeCell ref="K15:M15"/>
    <mergeCell ref="K16:M16"/>
    <mergeCell ref="K3:M3"/>
    <mergeCell ref="H37:J37"/>
    <mergeCell ref="H31:J31"/>
    <mergeCell ref="H32:J32"/>
    <mergeCell ref="H33:J33"/>
    <mergeCell ref="H34:J34"/>
    <mergeCell ref="H17:J17"/>
    <mergeCell ref="H18:J18"/>
    <mergeCell ref="H19:J19"/>
    <mergeCell ref="K36:M36"/>
    <mergeCell ref="K37:M37"/>
    <mergeCell ref="K32:M32"/>
    <mergeCell ref="K33:M33"/>
    <mergeCell ref="K34:M34"/>
    <mergeCell ref="K35:M35"/>
    <mergeCell ref="K23:M23"/>
    <mergeCell ref="K24:M24"/>
    <mergeCell ref="K25:M25"/>
    <mergeCell ref="K26:M26"/>
    <mergeCell ref="K17:M17"/>
    <mergeCell ref="K18:M18"/>
    <mergeCell ref="K19:M19"/>
    <mergeCell ref="K4:M4"/>
    <mergeCell ref="K5:M5"/>
    <mergeCell ref="K6:M6"/>
    <mergeCell ref="K7:M7"/>
    <mergeCell ref="K8:M8"/>
    <mergeCell ref="H30:J30"/>
    <mergeCell ref="H26:J26"/>
    <mergeCell ref="H27:J27"/>
    <mergeCell ref="H28:J28"/>
    <mergeCell ref="H29:J29"/>
    <mergeCell ref="H20:J20"/>
    <mergeCell ref="H21:J21"/>
    <mergeCell ref="H22:J22"/>
    <mergeCell ref="H23:J23"/>
    <mergeCell ref="H24:J24"/>
    <mergeCell ref="H25:J25"/>
    <mergeCell ref="H14:J14"/>
    <mergeCell ref="H15:J15"/>
    <mergeCell ref="H16:J16"/>
    <mergeCell ref="K9:M9"/>
    <mergeCell ref="H8:J8"/>
    <mergeCell ref="H9:J9"/>
    <mergeCell ref="H10:J10"/>
    <mergeCell ref="H11:J11"/>
    <mergeCell ref="E23:G23"/>
    <mergeCell ref="H12:J12"/>
    <mergeCell ref="H13:J13"/>
    <mergeCell ref="E34:G34"/>
    <mergeCell ref="E35:G35"/>
    <mergeCell ref="E36:G36"/>
    <mergeCell ref="E24:G24"/>
    <mergeCell ref="E13:G13"/>
    <mergeCell ref="E14:G14"/>
    <mergeCell ref="E15:G15"/>
    <mergeCell ref="E16:G16"/>
    <mergeCell ref="E17:G17"/>
    <mergeCell ref="E18:G18"/>
    <mergeCell ref="H35:J35"/>
    <mergeCell ref="H36:J36"/>
    <mergeCell ref="B13:D13"/>
    <mergeCell ref="B14:D14"/>
    <mergeCell ref="B15:D15"/>
    <mergeCell ref="B16:D16"/>
    <mergeCell ref="B17:D17"/>
    <mergeCell ref="E37:G37"/>
    <mergeCell ref="H3:J3"/>
    <mergeCell ref="H4:J4"/>
    <mergeCell ref="H5:J5"/>
    <mergeCell ref="H6:J6"/>
    <mergeCell ref="H7:J7"/>
    <mergeCell ref="E29:G29"/>
    <mergeCell ref="E30:G30"/>
    <mergeCell ref="E31:G31"/>
    <mergeCell ref="E32:G32"/>
    <mergeCell ref="E33:G33"/>
    <mergeCell ref="E25:G25"/>
    <mergeCell ref="E26:G26"/>
    <mergeCell ref="E27:G27"/>
    <mergeCell ref="E28:G28"/>
    <mergeCell ref="E19:G19"/>
    <mergeCell ref="E20:G20"/>
    <mergeCell ref="E21:G21"/>
    <mergeCell ref="E22:G22"/>
    <mergeCell ref="B36:D36"/>
    <mergeCell ref="B37:D37"/>
    <mergeCell ref="E3:G3"/>
    <mergeCell ref="E4:G4"/>
    <mergeCell ref="E5:G5"/>
    <mergeCell ref="E6:G6"/>
    <mergeCell ref="B29:D29"/>
    <mergeCell ref="B30:D30"/>
    <mergeCell ref="B31:D31"/>
    <mergeCell ref="B32:D32"/>
    <mergeCell ref="B24:D24"/>
    <mergeCell ref="B25:D25"/>
    <mergeCell ref="B26:D26"/>
    <mergeCell ref="B27:D27"/>
    <mergeCell ref="B28:D28"/>
    <mergeCell ref="B18:D18"/>
    <mergeCell ref="B19:D19"/>
    <mergeCell ref="B20:D20"/>
    <mergeCell ref="B21:D21"/>
    <mergeCell ref="B22:D22"/>
    <mergeCell ref="B33:D33"/>
    <mergeCell ref="B34:D34"/>
    <mergeCell ref="B35:D35"/>
    <mergeCell ref="B23:D23"/>
    <mergeCell ref="A34:A35"/>
    <mergeCell ref="B8:D8"/>
    <mergeCell ref="B9:D9"/>
    <mergeCell ref="B10:D10"/>
    <mergeCell ref="B11:D11"/>
    <mergeCell ref="T2:V2"/>
    <mergeCell ref="W2:Y2"/>
    <mergeCell ref="Z2:AB2"/>
    <mergeCell ref="AC2:AE2"/>
    <mergeCell ref="B3:D3"/>
    <mergeCell ref="B4:D4"/>
    <mergeCell ref="B5:D5"/>
    <mergeCell ref="B6:D6"/>
    <mergeCell ref="B7:D7"/>
    <mergeCell ref="A3:A4"/>
    <mergeCell ref="A12:A13"/>
    <mergeCell ref="A30:A31"/>
    <mergeCell ref="E7:G7"/>
    <mergeCell ref="E8:G8"/>
    <mergeCell ref="E9:G9"/>
    <mergeCell ref="E10:G10"/>
    <mergeCell ref="E11:G11"/>
    <mergeCell ref="E12:G12"/>
    <mergeCell ref="B12:D12"/>
    <mergeCell ref="AF2:AH2"/>
    <mergeCell ref="AI2:AK2"/>
    <mergeCell ref="A1:A2"/>
    <mergeCell ref="B1:M1"/>
    <mergeCell ref="N1:Y1"/>
    <mergeCell ref="Z1:AK1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workbookViewId="0">
      <pane xSplit="1" ySplit="2" topLeftCell="Z12" activePane="bottomRight" state="frozenSplit"/>
      <selection pane="topRight" activeCell="E1" sqref="E1"/>
      <selection pane="bottomLeft" activeCell="A28" sqref="A28"/>
      <selection pane="bottomRight" activeCell="AN35" sqref="AN35"/>
    </sheetView>
  </sheetViews>
  <sheetFormatPr baseColWidth="10" defaultRowHeight="15" x14ac:dyDescent="0"/>
  <cols>
    <col min="1" max="1" width="26.33203125" bestFit="1" customWidth="1"/>
    <col min="2" max="37" width="5" customWidth="1"/>
  </cols>
  <sheetData>
    <row r="1" spans="1:37" ht="16.5" customHeight="1" thickTop="1">
      <c r="A1" s="430" t="s">
        <v>86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 ht="15.75" customHeight="1" thickBot="1">
      <c r="A2" s="431"/>
      <c r="B2" s="693" t="s">
        <v>143</v>
      </c>
      <c r="C2" s="694"/>
      <c r="D2" s="695"/>
      <c r="E2" s="696" t="s">
        <v>144</v>
      </c>
      <c r="F2" s="694"/>
      <c r="G2" s="695"/>
      <c r="H2" s="696" t="s">
        <v>145</v>
      </c>
      <c r="I2" s="694"/>
      <c r="J2" s="695"/>
      <c r="K2" s="696" t="s">
        <v>146</v>
      </c>
      <c r="L2" s="694"/>
      <c r="M2" s="695"/>
      <c r="N2" s="696" t="s">
        <v>147</v>
      </c>
      <c r="O2" s="694"/>
      <c r="P2" s="695"/>
      <c r="Q2" s="696" t="s">
        <v>150</v>
      </c>
      <c r="R2" s="694"/>
      <c r="S2" s="695"/>
      <c r="T2" s="689" t="s">
        <v>149</v>
      </c>
      <c r="U2" s="690"/>
      <c r="V2" s="691"/>
      <c r="W2" s="689" t="s">
        <v>151</v>
      </c>
      <c r="X2" s="690"/>
      <c r="Y2" s="691"/>
      <c r="Z2" s="689" t="s">
        <v>148</v>
      </c>
      <c r="AA2" s="690"/>
      <c r="AB2" s="691"/>
      <c r="AC2" s="689" t="s">
        <v>152</v>
      </c>
      <c r="AD2" s="690"/>
      <c r="AE2" s="691"/>
      <c r="AF2" s="689" t="s">
        <v>153</v>
      </c>
      <c r="AG2" s="690"/>
      <c r="AH2" s="691"/>
      <c r="AI2" s="689" t="s">
        <v>154</v>
      </c>
      <c r="AJ2" s="690"/>
      <c r="AK2" s="692"/>
    </row>
    <row r="3" spans="1:37" ht="16.5" thickTop="1">
      <c r="A3" s="699" t="s">
        <v>88</v>
      </c>
      <c r="B3" s="522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711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711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711"/>
    </row>
    <row r="4" spans="1:37" ht="16.5" thickBot="1">
      <c r="A4" s="699"/>
      <c r="B4" s="503"/>
      <c r="C4" s="504"/>
      <c r="D4" s="504"/>
      <c r="E4" s="504"/>
      <c r="F4" s="504"/>
      <c r="G4" s="504"/>
      <c r="H4" s="504"/>
      <c r="I4" s="504"/>
      <c r="J4" s="504"/>
      <c r="K4" s="698"/>
      <c r="L4" s="698"/>
      <c r="M4" s="709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710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710"/>
    </row>
    <row r="5" spans="1:37" ht="16.5" thickTop="1">
      <c r="A5" s="292" t="s">
        <v>211</v>
      </c>
      <c r="B5" s="700">
        <f>MAX('Masse-salariale'!B6:D6)</f>
        <v>2</v>
      </c>
      <c r="C5" s="701"/>
      <c r="D5" s="701"/>
      <c r="E5" s="701">
        <f>MAX('Masse-salariale'!E6:G6)</f>
        <v>2</v>
      </c>
      <c r="F5" s="701"/>
      <c r="G5" s="701"/>
      <c r="H5" s="701">
        <f>MAX('Masse-salariale'!H6:J6)</f>
        <v>2</v>
      </c>
      <c r="I5" s="701"/>
      <c r="J5" s="701"/>
      <c r="K5" s="701">
        <f>MAX('Masse-salariale'!K6:M6)</f>
        <v>2</v>
      </c>
      <c r="L5" s="701"/>
      <c r="M5" s="712"/>
      <c r="N5" s="714">
        <f>MAX('Masse-salariale'!N6:P6)</f>
        <v>2</v>
      </c>
      <c r="O5" s="714"/>
      <c r="P5" s="714"/>
      <c r="Q5" s="714">
        <f>MAX('Masse-salariale'!Q6:S6)</f>
        <v>2</v>
      </c>
      <c r="R5" s="714"/>
      <c r="S5" s="714"/>
      <c r="T5" s="714">
        <f>MAX('Masse-salariale'!T6:V6)</f>
        <v>2</v>
      </c>
      <c r="U5" s="714"/>
      <c r="V5" s="714"/>
      <c r="W5" s="714">
        <f>MAX('Masse-salariale'!W6:Y6)</f>
        <v>2</v>
      </c>
      <c r="X5" s="714"/>
      <c r="Y5" s="724"/>
      <c r="Z5" s="726">
        <f>MAX('Masse-salariale'!Z6:AB6)</f>
        <v>2</v>
      </c>
      <c r="AA5" s="726"/>
      <c r="AB5" s="726"/>
      <c r="AC5" s="726">
        <f>MAX('Masse-salariale'!AC6:AE6)</f>
        <v>2</v>
      </c>
      <c r="AD5" s="726"/>
      <c r="AE5" s="726"/>
      <c r="AF5" s="726">
        <f>MAX('Masse-salariale'!AF6:AH6)</f>
        <v>2</v>
      </c>
      <c r="AG5" s="726"/>
      <c r="AH5" s="726"/>
      <c r="AI5" s="726">
        <f>MAX('Masse-salariale'!AI6:AK6)</f>
        <v>2</v>
      </c>
      <c r="AJ5" s="726"/>
      <c r="AK5" s="738"/>
    </row>
    <row r="6" spans="1:37">
      <c r="A6" s="292" t="s">
        <v>221</v>
      </c>
      <c r="B6" s="702">
        <f>MAX('Masse-salariale'!B7:D7)</f>
        <v>1</v>
      </c>
      <c r="C6" s="504"/>
      <c r="D6" s="504"/>
      <c r="E6" s="504">
        <f>MAX('Masse-salariale'!E7:G7)</f>
        <v>1</v>
      </c>
      <c r="F6" s="504"/>
      <c r="G6" s="504"/>
      <c r="H6" s="504">
        <f>MAX('Masse-salariale'!H7:J7)</f>
        <v>1</v>
      </c>
      <c r="I6" s="504"/>
      <c r="J6" s="504"/>
      <c r="K6" s="504">
        <f>MAX('Masse-salariale'!K7:M7)</f>
        <v>1</v>
      </c>
      <c r="L6" s="504"/>
      <c r="M6" s="710"/>
      <c r="N6" s="504">
        <f>MAX('Masse-salariale'!N7:P7)</f>
        <v>1</v>
      </c>
      <c r="O6" s="504"/>
      <c r="P6" s="504"/>
      <c r="Q6" s="504">
        <f>MAX('Masse-salariale'!Q7:S7)</f>
        <v>1</v>
      </c>
      <c r="R6" s="504"/>
      <c r="S6" s="504"/>
      <c r="T6" s="504">
        <f>MAX('Masse-salariale'!T7:V7)</f>
        <v>1</v>
      </c>
      <c r="U6" s="504"/>
      <c r="V6" s="504"/>
      <c r="W6" s="504">
        <f>MAX('Masse-salariale'!W7:Y7)</f>
        <v>1</v>
      </c>
      <c r="X6" s="504"/>
      <c r="Y6" s="710"/>
      <c r="Z6" s="504">
        <f>MAX('Masse-salariale'!Z7:AB7)</f>
        <v>1</v>
      </c>
      <c r="AA6" s="504"/>
      <c r="AB6" s="504"/>
      <c r="AC6" s="504">
        <f>MAX('Masse-salariale'!AC7:AE7)</f>
        <v>1</v>
      </c>
      <c r="AD6" s="504"/>
      <c r="AE6" s="504"/>
      <c r="AF6" s="504">
        <f>MAX('Masse-salariale'!AF7:AH7)</f>
        <v>1</v>
      </c>
      <c r="AG6" s="504"/>
      <c r="AH6" s="504"/>
      <c r="AI6" s="504">
        <f>MAX('Masse-salariale'!AI7:AK7)</f>
        <v>1</v>
      </c>
      <c r="AJ6" s="504"/>
      <c r="AK6" s="710"/>
    </row>
    <row r="7" spans="1:37">
      <c r="A7" s="292" t="s">
        <v>214</v>
      </c>
      <c r="B7" s="702">
        <f>MAX('Masse-salariale'!B8:D8)</f>
        <v>0</v>
      </c>
      <c r="C7" s="504"/>
      <c r="D7" s="504"/>
      <c r="E7" s="504">
        <f>MAX('Masse-salariale'!E8:G8)</f>
        <v>0</v>
      </c>
      <c r="F7" s="504"/>
      <c r="G7" s="504"/>
      <c r="H7" s="504">
        <f>MAX('Masse-salariale'!H8:J8)</f>
        <v>0</v>
      </c>
      <c r="I7" s="504"/>
      <c r="J7" s="504"/>
      <c r="K7" s="504">
        <f>MAX('Masse-salariale'!K8:M8)</f>
        <v>1</v>
      </c>
      <c r="L7" s="504"/>
      <c r="M7" s="710"/>
      <c r="N7" s="504">
        <f>MAX('Masse-salariale'!N8:P8)</f>
        <v>1</v>
      </c>
      <c r="O7" s="504"/>
      <c r="P7" s="504"/>
      <c r="Q7" s="504">
        <f>MAX('Masse-salariale'!Q8:S8)</f>
        <v>1</v>
      </c>
      <c r="R7" s="504"/>
      <c r="S7" s="504"/>
      <c r="T7" s="504">
        <f>MAX('Masse-salariale'!T8:V8)</f>
        <v>1</v>
      </c>
      <c r="U7" s="504"/>
      <c r="V7" s="504"/>
      <c r="W7" s="504">
        <f>MAX('Masse-salariale'!W8:Y8)</f>
        <v>1</v>
      </c>
      <c r="X7" s="504"/>
      <c r="Y7" s="710"/>
      <c r="Z7" s="504">
        <f>MAX('Masse-salariale'!Z8:AB8)</f>
        <v>2</v>
      </c>
      <c r="AA7" s="504"/>
      <c r="AB7" s="504"/>
      <c r="AC7" s="504">
        <f>MAX('Masse-salariale'!AC8:AE8)</f>
        <v>2</v>
      </c>
      <c r="AD7" s="504"/>
      <c r="AE7" s="504"/>
      <c r="AF7" s="504">
        <f>MAX('Masse-salariale'!AF8:AH8)</f>
        <v>2</v>
      </c>
      <c r="AG7" s="504"/>
      <c r="AH7" s="504"/>
      <c r="AI7" s="504">
        <f>MAX('Masse-salariale'!AI8:AK8)</f>
        <v>2</v>
      </c>
      <c r="AJ7" s="504"/>
      <c r="AK7" s="710"/>
    </row>
    <row r="8" spans="1:37">
      <c r="A8" s="292" t="s">
        <v>215</v>
      </c>
      <c r="B8" s="702">
        <f>MAX('Masse-salariale'!B9:D9)</f>
        <v>0</v>
      </c>
      <c r="C8" s="504"/>
      <c r="D8" s="504"/>
      <c r="E8" s="504">
        <f>MAX('Masse-salariale'!E9:G9)</f>
        <v>1</v>
      </c>
      <c r="F8" s="504"/>
      <c r="G8" s="504"/>
      <c r="H8" s="504">
        <f>MAX('Masse-salariale'!H9:J9)</f>
        <v>1</v>
      </c>
      <c r="I8" s="504"/>
      <c r="J8" s="504"/>
      <c r="K8" s="504">
        <f>MAX('Masse-salariale'!K9:M9)</f>
        <v>1</v>
      </c>
      <c r="L8" s="504"/>
      <c r="M8" s="710"/>
      <c r="N8" s="504">
        <f>MAX('Masse-salariale'!N9:P9)</f>
        <v>1</v>
      </c>
      <c r="O8" s="504"/>
      <c r="P8" s="504"/>
      <c r="Q8" s="504">
        <f>MAX('Masse-salariale'!Q9:S9)</f>
        <v>1</v>
      </c>
      <c r="R8" s="504"/>
      <c r="S8" s="504"/>
      <c r="T8" s="504">
        <f>MAX('Masse-salariale'!T9:V9)</f>
        <v>1</v>
      </c>
      <c r="U8" s="504"/>
      <c r="V8" s="504"/>
      <c r="W8" s="504">
        <f>MAX('Masse-salariale'!W9:Y9)</f>
        <v>1</v>
      </c>
      <c r="X8" s="504"/>
      <c r="Y8" s="710"/>
      <c r="Z8" s="504">
        <f>MAX('Masse-salariale'!Z9:AB9)</f>
        <v>2</v>
      </c>
      <c r="AA8" s="504"/>
      <c r="AB8" s="504"/>
      <c r="AC8" s="504">
        <f>MAX('Masse-salariale'!AC9:AE9)</f>
        <v>2</v>
      </c>
      <c r="AD8" s="504"/>
      <c r="AE8" s="504"/>
      <c r="AF8" s="504">
        <f>MAX('Masse-salariale'!AF9:AH9)</f>
        <v>2</v>
      </c>
      <c r="AG8" s="504"/>
      <c r="AH8" s="504"/>
      <c r="AI8" s="504">
        <f>MAX('Masse-salariale'!AI9:AK9)</f>
        <v>2</v>
      </c>
      <c r="AJ8" s="504"/>
      <c r="AK8" s="710"/>
    </row>
    <row r="9" spans="1:37">
      <c r="A9" s="292" t="s">
        <v>216</v>
      </c>
      <c r="B9" s="702">
        <f>MAX('Masse-salariale'!B10:D10)</f>
        <v>0</v>
      </c>
      <c r="C9" s="504"/>
      <c r="D9" s="504"/>
      <c r="E9" s="504">
        <f>MAX('Masse-salariale'!E10:G10)</f>
        <v>0</v>
      </c>
      <c r="F9" s="504"/>
      <c r="G9" s="504"/>
      <c r="H9" s="504">
        <f>MAX('Masse-salariale'!H10:J10)</f>
        <v>0</v>
      </c>
      <c r="I9" s="504"/>
      <c r="J9" s="504"/>
      <c r="K9" s="504">
        <f>MAX('Masse-salariale'!K10:M10)</f>
        <v>0</v>
      </c>
      <c r="L9" s="504"/>
      <c r="M9" s="710"/>
      <c r="N9" s="504">
        <f>MAX('Masse-salariale'!N10:P10)</f>
        <v>0</v>
      </c>
      <c r="O9" s="504"/>
      <c r="P9" s="504"/>
      <c r="Q9" s="504">
        <f>MAX('Masse-salariale'!Q10:S10)</f>
        <v>0</v>
      </c>
      <c r="R9" s="504"/>
      <c r="S9" s="504"/>
      <c r="T9" s="504">
        <f>MAX('Masse-salariale'!T10:V10)</f>
        <v>2</v>
      </c>
      <c r="U9" s="504"/>
      <c r="V9" s="504"/>
      <c r="W9" s="504">
        <f>MAX('Masse-salariale'!W10:Y10)</f>
        <v>2</v>
      </c>
      <c r="X9" s="504"/>
      <c r="Y9" s="710"/>
      <c r="Z9" s="504">
        <f>MAX('Masse-salariale'!Z10:AB10)</f>
        <v>2</v>
      </c>
      <c r="AA9" s="504"/>
      <c r="AB9" s="504"/>
      <c r="AC9" s="504">
        <f>MAX('Masse-salariale'!AC10:AE10)</f>
        <v>0</v>
      </c>
      <c r="AD9" s="504"/>
      <c r="AE9" s="504"/>
      <c r="AF9" s="504">
        <f>MAX('Masse-salariale'!AF10:AH10)</f>
        <v>0</v>
      </c>
      <c r="AG9" s="504"/>
      <c r="AH9" s="504"/>
      <c r="AI9" s="504">
        <f>MAX('Masse-salariale'!AI10:AK10)</f>
        <v>0</v>
      </c>
      <c r="AJ9" s="504"/>
      <c r="AK9" s="710"/>
    </row>
    <row r="10" spans="1:37">
      <c r="A10" s="292" t="s">
        <v>210</v>
      </c>
      <c r="B10" s="702">
        <f>MAX('Masse-salariale'!B11:D11)</f>
        <v>3</v>
      </c>
      <c r="C10" s="504"/>
      <c r="D10" s="504"/>
      <c r="E10" s="504">
        <f>MAX('Masse-salariale'!E11:G11)</f>
        <v>4</v>
      </c>
      <c r="F10" s="504"/>
      <c r="G10" s="504"/>
      <c r="H10" s="504">
        <f>MAX('Masse-salariale'!H11:J11)</f>
        <v>4</v>
      </c>
      <c r="I10" s="504"/>
      <c r="J10" s="504"/>
      <c r="K10" s="504">
        <f>MAX('Masse-salariale'!K11:M11)</f>
        <v>5</v>
      </c>
      <c r="L10" s="504"/>
      <c r="M10" s="710"/>
      <c r="N10" s="504">
        <f>MAX('Masse-salariale'!N11:P11)</f>
        <v>5</v>
      </c>
      <c r="O10" s="504"/>
      <c r="P10" s="504"/>
      <c r="Q10" s="504">
        <f>MAX('Masse-salariale'!Q11:S11)</f>
        <v>5</v>
      </c>
      <c r="R10" s="504"/>
      <c r="S10" s="504"/>
      <c r="T10" s="504">
        <f>MAX('Masse-salariale'!T11:V11)</f>
        <v>7</v>
      </c>
      <c r="U10" s="504"/>
      <c r="V10" s="504"/>
      <c r="W10" s="504">
        <f>MAX('Masse-salariale'!W11:Y11)</f>
        <v>7</v>
      </c>
      <c r="X10" s="504"/>
      <c r="Y10" s="710"/>
      <c r="Z10" s="504">
        <f>MAX('Masse-salariale'!Z11:AB11)</f>
        <v>7</v>
      </c>
      <c r="AA10" s="504"/>
      <c r="AB10" s="504"/>
      <c r="AC10" s="504">
        <f>MAX('Masse-salariale'!AC11:AE11)</f>
        <v>7</v>
      </c>
      <c r="AD10" s="504"/>
      <c r="AE10" s="504"/>
      <c r="AF10" s="504">
        <f>MAX('Masse-salariale'!AF11:AH11)</f>
        <v>7</v>
      </c>
      <c r="AG10" s="504"/>
      <c r="AH10" s="504"/>
      <c r="AI10" s="504">
        <f>MAX('Masse-salariale'!AI11:AK11)</f>
        <v>7</v>
      </c>
      <c r="AJ10" s="504"/>
      <c r="AK10" s="710"/>
    </row>
    <row r="11" spans="1:37" ht="16.5" thickBot="1">
      <c r="A11" s="292" t="s">
        <v>116</v>
      </c>
      <c r="B11" s="697">
        <f>MAX('Masse-salariale'!B12:D12)</f>
        <v>3</v>
      </c>
      <c r="C11" s="698"/>
      <c r="D11" s="698"/>
      <c r="E11" s="698">
        <f>MAX('Masse-salariale'!E12:G12)</f>
        <v>4</v>
      </c>
      <c r="F11" s="698"/>
      <c r="G11" s="698"/>
      <c r="H11" s="698">
        <f>MAX('Masse-salariale'!H12:J12)</f>
        <v>4</v>
      </c>
      <c r="I11" s="698"/>
      <c r="J11" s="698"/>
      <c r="K11" s="698">
        <f>MAX('Masse-salariale'!K12:M12)</f>
        <v>5</v>
      </c>
      <c r="L11" s="698"/>
      <c r="M11" s="709"/>
      <c r="N11" s="723">
        <f>MAX('Masse-salariale'!N12:P12)</f>
        <v>5</v>
      </c>
      <c r="O11" s="723"/>
      <c r="P11" s="723"/>
      <c r="Q11" s="723">
        <f>MAX('Masse-salariale'!Q12:S12)</f>
        <v>5</v>
      </c>
      <c r="R11" s="723"/>
      <c r="S11" s="723"/>
      <c r="T11" s="723">
        <f>MAX('Masse-salariale'!T12:V12)</f>
        <v>7</v>
      </c>
      <c r="U11" s="723"/>
      <c r="V11" s="723"/>
      <c r="W11" s="723">
        <f>MAX('Masse-salariale'!W12:Y12)</f>
        <v>7</v>
      </c>
      <c r="X11" s="723"/>
      <c r="Y11" s="725"/>
      <c r="Z11" s="730">
        <f>MAX('Masse-salariale'!Z12:AB12)</f>
        <v>7</v>
      </c>
      <c r="AA11" s="730"/>
      <c r="AB11" s="730"/>
      <c r="AC11" s="730">
        <f>MAX('Masse-salariale'!AC12:AE12)</f>
        <v>7</v>
      </c>
      <c r="AD11" s="730"/>
      <c r="AE11" s="730"/>
      <c r="AF11" s="730">
        <f>MAX('Masse-salariale'!AF12:AH12)</f>
        <v>7</v>
      </c>
      <c r="AG11" s="730"/>
      <c r="AH11" s="730"/>
      <c r="AI11" s="730">
        <f>MAX('Masse-salariale'!AI12:AK12)</f>
        <v>7</v>
      </c>
      <c r="AJ11" s="730"/>
      <c r="AK11" s="736"/>
    </row>
    <row r="12" spans="1:37" ht="16.5" thickTop="1">
      <c r="A12" s="699" t="s">
        <v>3</v>
      </c>
      <c r="B12" s="503"/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710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504"/>
      <c r="Y12" s="710"/>
      <c r="Z12" s="504"/>
      <c r="AA12" s="504"/>
      <c r="AB12" s="504"/>
      <c r="AC12" s="504"/>
      <c r="AD12" s="504"/>
      <c r="AE12" s="504"/>
      <c r="AF12" s="504"/>
      <c r="AG12" s="504"/>
      <c r="AH12" s="504"/>
      <c r="AI12" s="504"/>
      <c r="AJ12" s="504"/>
      <c r="AK12" s="710"/>
    </row>
    <row r="13" spans="1:37" ht="16.5" thickBot="1">
      <c r="A13" s="699"/>
      <c r="B13" s="503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710"/>
      <c r="N13" s="504"/>
      <c r="O13" s="504"/>
      <c r="P13" s="504"/>
      <c r="Q13" s="504"/>
      <c r="R13" s="504"/>
      <c r="S13" s="504"/>
      <c r="T13" s="504"/>
      <c r="U13" s="504"/>
      <c r="V13" s="504"/>
      <c r="W13" s="504"/>
      <c r="X13" s="504"/>
      <c r="Y13" s="710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710"/>
    </row>
    <row r="14" spans="1:37" ht="16.5" thickTop="1">
      <c r="A14" s="292" t="str">
        <f>A5</f>
        <v>Associés</v>
      </c>
      <c r="B14" s="663">
        <f>SUM('Masse-salariale'!B15:D15)</f>
        <v>9000</v>
      </c>
      <c r="C14" s="664"/>
      <c r="D14" s="664"/>
      <c r="E14" s="664">
        <f>SUM('Masse-salariale'!E15:G15)</f>
        <v>9000</v>
      </c>
      <c r="F14" s="664"/>
      <c r="G14" s="664"/>
      <c r="H14" s="664">
        <f>SUM('Masse-salariale'!H15:J15)</f>
        <v>9000</v>
      </c>
      <c r="I14" s="664"/>
      <c r="J14" s="664"/>
      <c r="K14" s="664">
        <f>SUM('Masse-salariale'!K15:M15)</f>
        <v>9000</v>
      </c>
      <c r="L14" s="664"/>
      <c r="M14" s="715"/>
      <c r="N14" s="672">
        <f>SUM('Masse-salariale'!N15:P15)</f>
        <v>11400</v>
      </c>
      <c r="O14" s="672"/>
      <c r="P14" s="672"/>
      <c r="Q14" s="672">
        <f>SUM('Masse-salariale'!Q15:S15)</f>
        <v>11400</v>
      </c>
      <c r="R14" s="672"/>
      <c r="S14" s="672"/>
      <c r="T14" s="672">
        <f>SUM('Masse-salariale'!T15:V15)</f>
        <v>11400</v>
      </c>
      <c r="U14" s="672"/>
      <c r="V14" s="672"/>
      <c r="W14" s="672">
        <f>SUM('Masse-salariale'!W15:Y15)</f>
        <v>11400</v>
      </c>
      <c r="X14" s="672"/>
      <c r="Y14" s="727"/>
      <c r="Z14" s="731">
        <f>SUM('Masse-salariale'!Z15:AB15)</f>
        <v>14400</v>
      </c>
      <c r="AA14" s="731"/>
      <c r="AB14" s="731"/>
      <c r="AC14" s="731">
        <f>SUM('Masse-salariale'!AC15:AE15)</f>
        <v>14400</v>
      </c>
      <c r="AD14" s="731"/>
      <c r="AE14" s="731"/>
      <c r="AF14" s="731">
        <f>SUM('Masse-salariale'!AF15:AH15)</f>
        <v>14400</v>
      </c>
      <c r="AG14" s="731"/>
      <c r="AH14" s="731"/>
      <c r="AI14" s="731">
        <f>SUM('Masse-salariale'!AI15:AK15)</f>
        <v>14400</v>
      </c>
      <c r="AJ14" s="731"/>
      <c r="AK14" s="737"/>
    </row>
    <row r="15" spans="1:37">
      <c r="A15" s="292" t="str">
        <f>A6</f>
        <v>Graphistes temps partiel</v>
      </c>
      <c r="B15" s="659">
        <f>SUM('Masse-salariale'!B16:D16)</f>
        <v>6900</v>
      </c>
      <c r="C15" s="627"/>
      <c r="D15" s="627"/>
      <c r="E15" s="627">
        <f>SUM('Masse-salariale'!E16:G16)</f>
        <v>6900</v>
      </c>
      <c r="F15" s="627"/>
      <c r="G15" s="627"/>
      <c r="H15" s="627">
        <f>SUM('Masse-salariale'!H16:J16)</f>
        <v>6900</v>
      </c>
      <c r="I15" s="627"/>
      <c r="J15" s="627"/>
      <c r="K15" s="627">
        <f>SUM('Masse-salariale'!K16:M16)</f>
        <v>6900</v>
      </c>
      <c r="L15" s="627"/>
      <c r="M15" s="716"/>
      <c r="N15" s="627">
        <f>SUM('Masse-salariale'!N16:P16)</f>
        <v>6900</v>
      </c>
      <c r="O15" s="627"/>
      <c r="P15" s="627"/>
      <c r="Q15" s="627">
        <f>SUM('Masse-salariale'!Q16:S16)</f>
        <v>6900</v>
      </c>
      <c r="R15" s="627"/>
      <c r="S15" s="627"/>
      <c r="T15" s="627">
        <f>SUM('Masse-salariale'!T16:V16)</f>
        <v>6900</v>
      </c>
      <c r="U15" s="627"/>
      <c r="V15" s="627"/>
      <c r="W15" s="627">
        <f>SUM('Masse-salariale'!W16:Y16)</f>
        <v>6900</v>
      </c>
      <c r="X15" s="627"/>
      <c r="Y15" s="716"/>
      <c r="Z15" s="627">
        <f>SUM('Masse-salariale'!Z16:AB16)</f>
        <v>6900</v>
      </c>
      <c r="AA15" s="627"/>
      <c r="AB15" s="627"/>
      <c r="AC15" s="627">
        <f>SUM('Masse-salariale'!AC16:AE16)</f>
        <v>6900</v>
      </c>
      <c r="AD15" s="627"/>
      <c r="AE15" s="627"/>
      <c r="AF15" s="627">
        <f>SUM('Masse-salariale'!AF16:AH16)</f>
        <v>6900</v>
      </c>
      <c r="AG15" s="627"/>
      <c r="AH15" s="627"/>
      <c r="AI15" s="627">
        <f>SUM('Masse-salariale'!AI16:AK16)</f>
        <v>6900</v>
      </c>
      <c r="AJ15" s="627"/>
      <c r="AK15" s="716"/>
    </row>
    <row r="16" spans="1:37">
      <c r="A16" s="292" t="str">
        <f>A7</f>
        <v>Commerciaux</v>
      </c>
      <c r="B16" s="659">
        <f>SUM('Masse-salariale'!B17:D17)</f>
        <v>0</v>
      </c>
      <c r="C16" s="627"/>
      <c r="D16" s="627"/>
      <c r="E16" s="627">
        <f>SUM('Masse-salariale'!E17:G17)</f>
        <v>0</v>
      </c>
      <c r="F16" s="627"/>
      <c r="G16" s="627"/>
      <c r="H16" s="627">
        <f>SUM('Masse-salariale'!H17:J17)</f>
        <v>0</v>
      </c>
      <c r="I16" s="627"/>
      <c r="J16" s="627"/>
      <c r="K16" s="627">
        <f>SUM('Masse-salariale'!K17:M17)</f>
        <v>4600</v>
      </c>
      <c r="L16" s="627"/>
      <c r="M16" s="716"/>
      <c r="N16" s="627">
        <f>SUM('Masse-salariale'!N17:P17)</f>
        <v>6900</v>
      </c>
      <c r="O16" s="627"/>
      <c r="P16" s="627"/>
      <c r="Q16" s="627">
        <f>SUM('Masse-salariale'!Q17:S17)</f>
        <v>6900</v>
      </c>
      <c r="R16" s="627"/>
      <c r="S16" s="627"/>
      <c r="T16" s="627">
        <f>SUM('Masse-salariale'!T17:V17)</f>
        <v>6900</v>
      </c>
      <c r="U16" s="627"/>
      <c r="V16" s="627"/>
      <c r="W16" s="627">
        <f>SUM('Masse-salariale'!W17:Y17)</f>
        <v>6900</v>
      </c>
      <c r="X16" s="627"/>
      <c r="Y16" s="716"/>
      <c r="Z16" s="627">
        <f>SUM('Masse-salariale'!Z17:AB17)</f>
        <v>11500</v>
      </c>
      <c r="AA16" s="627"/>
      <c r="AB16" s="627"/>
      <c r="AC16" s="627">
        <f>SUM('Masse-salariale'!AC17:AE17)</f>
        <v>13800</v>
      </c>
      <c r="AD16" s="627"/>
      <c r="AE16" s="627"/>
      <c r="AF16" s="627">
        <f>SUM('Masse-salariale'!AF17:AH17)</f>
        <v>13800</v>
      </c>
      <c r="AG16" s="627"/>
      <c r="AH16" s="627"/>
      <c r="AI16" s="627">
        <f>SUM('Masse-salariale'!AI17:AK17)</f>
        <v>13800</v>
      </c>
      <c r="AJ16" s="627"/>
      <c r="AK16" s="716"/>
    </row>
    <row r="17" spans="1:37">
      <c r="A17" s="292" t="str">
        <f>A8</f>
        <v>Développeurs</v>
      </c>
      <c r="B17" s="659">
        <f>SUM('Masse-salariale'!B18:D18)</f>
        <v>0</v>
      </c>
      <c r="C17" s="627"/>
      <c r="D17" s="627"/>
      <c r="E17" s="627">
        <f>SUM('Masse-salariale'!E18:G18)</f>
        <v>2500</v>
      </c>
      <c r="F17" s="627"/>
      <c r="G17" s="627"/>
      <c r="H17" s="627">
        <f>SUM('Masse-salariale'!H18:J18)</f>
        <v>7500</v>
      </c>
      <c r="I17" s="627"/>
      <c r="J17" s="627"/>
      <c r="K17" s="627">
        <f>SUM('Masse-salariale'!K18:M18)</f>
        <v>7500</v>
      </c>
      <c r="L17" s="627"/>
      <c r="M17" s="716"/>
      <c r="N17" s="627">
        <f>SUM('Masse-salariale'!N18:P18)</f>
        <v>7500</v>
      </c>
      <c r="O17" s="627"/>
      <c r="P17" s="627"/>
      <c r="Q17" s="627">
        <f>SUM('Masse-salariale'!Q18:S18)</f>
        <v>7500</v>
      </c>
      <c r="R17" s="627"/>
      <c r="S17" s="627"/>
      <c r="T17" s="627">
        <f>SUM('Masse-salariale'!T18:V18)</f>
        <v>7500</v>
      </c>
      <c r="U17" s="627"/>
      <c r="V17" s="627"/>
      <c r="W17" s="627">
        <f>SUM('Masse-salariale'!W18:Y18)</f>
        <v>7500</v>
      </c>
      <c r="X17" s="627"/>
      <c r="Y17" s="716"/>
      <c r="Z17" s="627">
        <f>SUM('Masse-salariale'!Z18:AB18)</f>
        <v>12500</v>
      </c>
      <c r="AA17" s="627"/>
      <c r="AB17" s="627"/>
      <c r="AC17" s="627">
        <f>SUM('Masse-salariale'!AC18:AE18)</f>
        <v>15000</v>
      </c>
      <c r="AD17" s="627"/>
      <c r="AE17" s="627"/>
      <c r="AF17" s="627">
        <f>SUM('Masse-salariale'!AF18:AH18)</f>
        <v>15000</v>
      </c>
      <c r="AG17" s="627"/>
      <c r="AH17" s="627"/>
      <c r="AI17" s="627">
        <f>SUM('Masse-salariale'!AI18:AK18)</f>
        <v>15000</v>
      </c>
      <c r="AJ17" s="627"/>
      <c r="AK17" s="716"/>
    </row>
    <row r="18" spans="1:37" ht="16.5" thickBot="1">
      <c r="A18" s="292" t="str">
        <f>A9</f>
        <v>Stagiaires</v>
      </c>
      <c r="B18" s="707">
        <f>SUM('Masse-salariale'!B19:D19)</f>
        <v>0</v>
      </c>
      <c r="C18" s="708"/>
      <c r="D18" s="708"/>
      <c r="E18" s="708">
        <f>SUM('Masse-salariale'!E19:G19)</f>
        <v>0</v>
      </c>
      <c r="F18" s="708"/>
      <c r="G18" s="708"/>
      <c r="H18" s="708">
        <f>SUM('Masse-salariale'!H19:J19)</f>
        <v>0</v>
      </c>
      <c r="I18" s="708"/>
      <c r="J18" s="708"/>
      <c r="K18" s="708">
        <f>SUM('Masse-salariale'!K19:M19)</f>
        <v>0</v>
      </c>
      <c r="L18" s="708"/>
      <c r="M18" s="717"/>
      <c r="N18" s="722">
        <f>SUM('Masse-salariale'!N19:P19)</f>
        <v>0</v>
      </c>
      <c r="O18" s="722"/>
      <c r="P18" s="722"/>
      <c r="Q18" s="722">
        <f>SUM('Masse-salariale'!Q19:S19)</f>
        <v>0</v>
      </c>
      <c r="R18" s="722"/>
      <c r="S18" s="722"/>
      <c r="T18" s="722">
        <f>SUM('Masse-salariale'!T19:V19)</f>
        <v>4000</v>
      </c>
      <c r="U18" s="722"/>
      <c r="V18" s="722"/>
      <c r="W18" s="722">
        <f>SUM('Masse-salariale'!W19:Y19)</f>
        <v>6000</v>
      </c>
      <c r="X18" s="722"/>
      <c r="Y18" s="728"/>
      <c r="Z18" s="729">
        <f>SUM('Masse-salariale'!Z19:AB19)</f>
        <v>2000</v>
      </c>
      <c r="AA18" s="729"/>
      <c r="AB18" s="729"/>
      <c r="AC18" s="729">
        <f>SUM('Masse-salariale'!AC19:AE19)</f>
        <v>0</v>
      </c>
      <c r="AD18" s="729"/>
      <c r="AE18" s="729"/>
      <c r="AF18" s="729">
        <f>SUM('Masse-salariale'!AF19:AH19)</f>
        <v>0</v>
      </c>
      <c r="AG18" s="729"/>
      <c r="AH18" s="729"/>
      <c r="AI18" s="729">
        <f>SUM('Masse-salariale'!AI19:AK19)</f>
        <v>0</v>
      </c>
      <c r="AJ18" s="729"/>
      <c r="AK18" s="740"/>
    </row>
    <row r="19" spans="1:37" ht="16.5" thickTop="1">
      <c r="A19" s="699" t="s">
        <v>117</v>
      </c>
      <c r="B19" s="503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710"/>
      <c r="N19" s="504"/>
      <c r="O19" s="504"/>
      <c r="P19" s="504"/>
      <c r="Q19" s="504"/>
      <c r="R19" s="504"/>
      <c r="S19" s="504"/>
      <c r="T19" s="504"/>
      <c r="U19" s="504"/>
      <c r="V19" s="504"/>
      <c r="W19" s="504"/>
      <c r="X19" s="504"/>
      <c r="Y19" s="710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710"/>
    </row>
    <row r="20" spans="1:37" ht="16.5" thickBot="1">
      <c r="A20" s="699"/>
      <c r="B20" s="503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710"/>
      <c r="N20" s="504"/>
      <c r="O20" s="504"/>
      <c r="P20" s="504"/>
      <c r="Q20" s="504"/>
      <c r="R20" s="504"/>
      <c r="S20" s="504"/>
      <c r="T20" s="504"/>
      <c r="U20" s="504"/>
      <c r="V20" s="504"/>
      <c r="W20" s="504"/>
      <c r="X20" s="504"/>
      <c r="Y20" s="710"/>
      <c r="Z20" s="504"/>
      <c r="AA20" s="504"/>
      <c r="AB20" s="504"/>
      <c r="AC20" s="504"/>
      <c r="AD20" s="504"/>
      <c r="AE20" s="504"/>
      <c r="AF20" s="504"/>
      <c r="AG20" s="504"/>
      <c r="AH20" s="504"/>
      <c r="AI20" s="504"/>
      <c r="AJ20" s="504"/>
      <c r="AK20" s="710"/>
    </row>
    <row r="21" spans="1:37" ht="16.5" thickTop="1">
      <c r="A21" s="292" t="str">
        <f>A14</f>
        <v>Associés</v>
      </c>
      <c r="B21" s="663">
        <f>SUM('Masse-salariale'!B22:D22)</f>
        <v>13230</v>
      </c>
      <c r="C21" s="664"/>
      <c r="D21" s="664"/>
      <c r="E21" s="664">
        <f>SUM('Masse-salariale'!E22:G22)</f>
        <v>13230</v>
      </c>
      <c r="F21" s="664"/>
      <c r="G21" s="664"/>
      <c r="H21" s="664">
        <f>SUM('Masse-salariale'!H22:J22)</f>
        <v>13230</v>
      </c>
      <c r="I21" s="664"/>
      <c r="J21" s="664"/>
      <c r="K21" s="664">
        <f>SUM('Masse-salariale'!K22:M22)</f>
        <v>13230</v>
      </c>
      <c r="L21" s="664"/>
      <c r="M21" s="715"/>
      <c r="N21" s="672">
        <f>SUM('Masse-salariale'!N22:P22)</f>
        <v>16758</v>
      </c>
      <c r="O21" s="672"/>
      <c r="P21" s="672"/>
      <c r="Q21" s="672">
        <f>SUM('Masse-salariale'!Q22:S22)</f>
        <v>16758</v>
      </c>
      <c r="R21" s="672"/>
      <c r="S21" s="672"/>
      <c r="T21" s="672">
        <f>SUM('Masse-salariale'!T22:V22)</f>
        <v>16758</v>
      </c>
      <c r="U21" s="672"/>
      <c r="V21" s="672"/>
      <c r="W21" s="672">
        <f>SUM('Masse-salariale'!W22:Y22)</f>
        <v>16758</v>
      </c>
      <c r="X21" s="672"/>
      <c r="Y21" s="727"/>
      <c r="Z21" s="731">
        <f>SUM('Masse-salariale'!Z22:AB22)</f>
        <v>21168</v>
      </c>
      <c r="AA21" s="731"/>
      <c r="AB21" s="731"/>
      <c r="AC21" s="731">
        <f>SUM('Masse-salariale'!AC22:AE22)</f>
        <v>21168</v>
      </c>
      <c r="AD21" s="731"/>
      <c r="AE21" s="731"/>
      <c r="AF21" s="731">
        <f>SUM('Masse-salariale'!AF22:AH22)</f>
        <v>21168</v>
      </c>
      <c r="AG21" s="731"/>
      <c r="AH21" s="731"/>
      <c r="AI21" s="731">
        <f>SUM('Masse-salariale'!AI22:AK22)</f>
        <v>21168</v>
      </c>
      <c r="AJ21" s="731"/>
      <c r="AK21" s="737"/>
    </row>
    <row r="22" spans="1:37">
      <c r="A22" s="292" t="str">
        <f t="shared" ref="A22:A25" si="0">A15</f>
        <v>Graphistes temps partiel</v>
      </c>
      <c r="B22" s="659">
        <f>SUM('Masse-salariale'!B23:D23)</f>
        <v>10143</v>
      </c>
      <c r="C22" s="627"/>
      <c r="D22" s="627"/>
      <c r="E22" s="627">
        <f>SUM('Masse-salariale'!E23:G23)</f>
        <v>10143</v>
      </c>
      <c r="F22" s="627"/>
      <c r="G22" s="627"/>
      <c r="H22" s="627">
        <f>SUM('Masse-salariale'!H23:J23)</f>
        <v>10143</v>
      </c>
      <c r="I22" s="627"/>
      <c r="J22" s="627"/>
      <c r="K22" s="627">
        <f>SUM('Masse-salariale'!K23:M23)</f>
        <v>10143</v>
      </c>
      <c r="L22" s="627"/>
      <c r="M22" s="716"/>
      <c r="N22" s="627">
        <f>SUM('Masse-salariale'!N23:P23)</f>
        <v>10143</v>
      </c>
      <c r="O22" s="627"/>
      <c r="P22" s="627"/>
      <c r="Q22" s="627">
        <f>SUM('Masse-salariale'!Q23:S23)</f>
        <v>10143</v>
      </c>
      <c r="R22" s="627"/>
      <c r="S22" s="627"/>
      <c r="T22" s="627">
        <f>SUM('Masse-salariale'!T23:V23)</f>
        <v>10143</v>
      </c>
      <c r="U22" s="627"/>
      <c r="V22" s="627"/>
      <c r="W22" s="627">
        <f>SUM('Masse-salariale'!W23:Y23)</f>
        <v>10143</v>
      </c>
      <c r="X22" s="627"/>
      <c r="Y22" s="716"/>
      <c r="Z22" s="627">
        <f>SUM('Masse-salariale'!Z23:AB23)</f>
        <v>10143</v>
      </c>
      <c r="AA22" s="627"/>
      <c r="AB22" s="627"/>
      <c r="AC22" s="627">
        <f>SUM('Masse-salariale'!AC23:AE23)</f>
        <v>10143</v>
      </c>
      <c r="AD22" s="627"/>
      <c r="AE22" s="627"/>
      <c r="AF22" s="627">
        <f>SUM('Masse-salariale'!AF23:AH23)</f>
        <v>10143</v>
      </c>
      <c r="AG22" s="627"/>
      <c r="AH22" s="627"/>
      <c r="AI22" s="627">
        <f>SUM('Masse-salariale'!AI23:AK23)</f>
        <v>10143</v>
      </c>
      <c r="AJ22" s="627"/>
      <c r="AK22" s="716"/>
    </row>
    <row r="23" spans="1:37">
      <c r="A23" s="292" t="str">
        <f t="shared" si="0"/>
        <v>Commerciaux</v>
      </c>
      <c r="B23" s="659">
        <f>SUM('Masse-salariale'!B24:D24)</f>
        <v>0</v>
      </c>
      <c r="C23" s="627"/>
      <c r="D23" s="627"/>
      <c r="E23" s="627">
        <f>SUM('Masse-salariale'!E24:G24)</f>
        <v>0</v>
      </c>
      <c r="F23" s="627"/>
      <c r="G23" s="627"/>
      <c r="H23" s="627">
        <f>SUM('Masse-salariale'!H24:J24)</f>
        <v>0</v>
      </c>
      <c r="I23" s="627"/>
      <c r="J23" s="627"/>
      <c r="K23" s="627">
        <f>SUM('Masse-salariale'!K24:M24)</f>
        <v>6762</v>
      </c>
      <c r="L23" s="627"/>
      <c r="M23" s="716"/>
      <c r="N23" s="627">
        <f>SUM('Masse-salariale'!N24:P24)</f>
        <v>10143</v>
      </c>
      <c r="O23" s="627"/>
      <c r="P23" s="627"/>
      <c r="Q23" s="627">
        <f>SUM('Masse-salariale'!Q24:S24)</f>
        <v>10143</v>
      </c>
      <c r="R23" s="627"/>
      <c r="S23" s="627"/>
      <c r="T23" s="627">
        <f>SUM('Masse-salariale'!T24:V24)</f>
        <v>10143</v>
      </c>
      <c r="U23" s="627"/>
      <c r="V23" s="627"/>
      <c r="W23" s="627">
        <f>SUM('Masse-salariale'!W24:Y24)</f>
        <v>10143</v>
      </c>
      <c r="X23" s="627"/>
      <c r="Y23" s="716"/>
      <c r="Z23" s="627">
        <f>SUM('Masse-salariale'!Z24:AB24)</f>
        <v>16905</v>
      </c>
      <c r="AA23" s="627"/>
      <c r="AB23" s="627"/>
      <c r="AC23" s="627">
        <f>SUM('Masse-salariale'!AC24:AE24)</f>
        <v>20286</v>
      </c>
      <c r="AD23" s="627"/>
      <c r="AE23" s="627"/>
      <c r="AF23" s="627">
        <f>SUM('Masse-salariale'!AF24:AH24)</f>
        <v>20286</v>
      </c>
      <c r="AG23" s="627"/>
      <c r="AH23" s="627"/>
      <c r="AI23" s="627">
        <f>SUM('Masse-salariale'!AI24:AK24)</f>
        <v>20286</v>
      </c>
      <c r="AJ23" s="627"/>
      <c r="AK23" s="716"/>
    </row>
    <row r="24" spans="1:37">
      <c r="A24" s="292" t="str">
        <f t="shared" si="0"/>
        <v>Développeurs</v>
      </c>
      <c r="B24" s="659">
        <f>SUM('Masse-salariale'!B25:D25)</f>
        <v>0</v>
      </c>
      <c r="C24" s="627"/>
      <c r="D24" s="627"/>
      <c r="E24" s="627">
        <f>SUM('Masse-salariale'!E25:G25)</f>
        <v>3675</v>
      </c>
      <c r="F24" s="627"/>
      <c r="G24" s="627"/>
      <c r="H24" s="627">
        <f>SUM('Masse-salariale'!H25:J25)</f>
        <v>11025</v>
      </c>
      <c r="I24" s="627"/>
      <c r="J24" s="627"/>
      <c r="K24" s="627">
        <f>SUM('Masse-salariale'!K25:M25)</f>
        <v>11025</v>
      </c>
      <c r="L24" s="627"/>
      <c r="M24" s="716"/>
      <c r="N24" s="627">
        <f>SUM('Masse-salariale'!N25:P25)</f>
        <v>11025</v>
      </c>
      <c r="O24" s="627"/>
      <c r="P24" s="627"/>
      <c r="Q24" s="627">
        <f>SUM('Masse-salariale'!Q25:S25)</f>
        <v>11025</v>
      </c>
      <c r="R24" s="627"/>
      <c r="S24" s="627"/>
      <c r="T24" s="627">
        <f>SUM('Masse-salariale'!T25:V25)</f>
        <v>11025</v>
      </c>
      <c r="U24" s="627"/>
      <c r="V24" s="627"/>
      <c r="W24" s="627">
        <f>SUM('Masse-salariale'!W25:Y25)</f>
        <v>11025</v>
      </c>
      <c r="X24" s="627"/>
      <c r="Y24" s="716"/>
      <c r="Z24" s="627">
        <f>SUM('Masse-salariale'!Z25:AB25)</f>
        <v>18375</v>
      </c>
      <c r="AA24" s="627"/>
      <c r="AB24" s="627"/>
      <c r="AC24" s="627">
        <f>SUM('Masse-salariale'!AC25:AE25)</f>
        <v>22050</v>
      </c>
      <c r="AD24" s="627"/>
      <c r="AE24" s="627"/>
      <c r="AF24" s="627">
        <f>SUM('Masse-salariale'!AF25:AH25)</f>
        <v>22050</v>
      </c>
      <c r="AG24" s="627"/>
      <c r="AH24" s="627"/>
      <c r="AI24" s="627">
        <f>SUM('Masse-salariale'!AI25:AK25)</f>
        <v>22050</v>
      </c>
      <c r="AJ24" s="627"/>
      <c r="AK24" s="716"/>
    </row>
    <row r="25" spans="1:37" ht="16.5" thickBot="1">
      <c r="A25" s="292" t="str">
        <f t="shared" si="0"/>
        <v>Stagiaires</v>
      </c>
      <c r="B25" s="707">
        <f>SUM('Masse-salariale'!B26:D26)</f>
        <v>0</v>
      </c>
      <c r="C25" s="708"/>
      <c r="D25" s="708"/>
      <c r="E25" s="708">
        <f>SUM('Masse-salariale'!E26:G26)</f>
        <v>0</v>
      </c>
      <c r="F25" s="708"/>
      <c r="G25" s="708"/>
      <c r="H25" s="708">
        <f>SUM('Masse-salariale'!H26:J26)</f>
        <v>0</v>
      </c>
      <c r="I25" s="708"/>
      <c r="J25" s="708"/>
      <c r="K25" s="708">
        <f>SUM('Masse-salariale'!K26:M26)</f>
        <v>0</v>
      </c>
      <c r="L25" s="708"/>
      <c r="M25" s="717"/>
      <c r="N25" s="722">
        <f>SUM('Masse-salariale'!N26:P26)</f>
        <v>0</v>
      </c>
      <c r="O25" s="722"/>
      <c r="P25" s="722"/>
      <c r="Q25" s="722">
        <f>SUM('Masse-salariale'!Q26:S26)</f>
        <v>0</v>
      </c>
      <c r="R25" s="722"/>
      <c r="S25" s="722"/>
      <c r="T25" s="722">
        <f>SUM('Masse-salariale'!T26:V26)</f>
        <v>5060.2260000000006</v>
      </c>
      <c r="U25" s="722"/>
      <c r="V25" s="722"/>
      <c r="W25" s="722">
        <f>SUM('Masse-salariale'!W26:Y26)</f>
        <v>7590.3390000000009</v>
      </c>
      <c r="X25" s="722"/>
      <c r="Y25" s="728"/>
      <c r="Z25" s="729">
        <f>SUM('Masse-salariale'!Z26:AB26)</f>
        <v>2530.1130000000003</v>
      </c>
      <c r="AA25" s="729"/>
      <c r="AB25" s="729"/>
      <c r="AC25" s="729">
        <f>SUM('Masse-salariale'!AC26:AE26)</f>
        <v>0</v>
      </c>
      <c r="AD25" s="729"/>
      <c r="AE25" s="729"/>
      <c r="AF25" s="729">
        <f>SUM('Masse-salariale'!AF26:AH26)</f>
        <v>0</v>
      </c>
      <c r="AG25" s="729"/>
      <c r="AH25" s="729"/>
      <c r="AI25" s="729">
        <f>SUM('Masse-salariale'!AI26:AK26)</f>
        <v>0</v>
      </c>
      <c r="AJ25" s="729"/>
      <c r="AK25" s="740"/>
    </row>
    <row r="26" spans="1:37" ht="16.5" thickTop="1">
      <c r="A26" s="699" t="s">
        <v>110</v>
      </c>
      <c r="B26" s="503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710"/>
      <c r="N26" s="504"/>
      <c r="O26" s="504"/>
      <c r="P26" s="504"/>
      <c r="Q26" s="504"/>
      <c r="R26" s="504"/>
      <c r="S26" s="504"/>
      <c r="T26" s="504"/>
      <c r="U26" s="504"/>
      <c r="V26" s="504"/>
      <c r="W26" s="504"/>
      <c r="X26" s="504"/>
      <c r="Y26" s="710"/>
      <c r="Z26" s="504"/>
      <c r="AA26" s="504"/>
      <c r="AB26" s="504"/>
      <c r="AC26" s="504"/>
      <c r="AD26" s="504"/>
      <c r="AE26" s="504"/>
      <c r="AF26" s="504"/>
      <c r="AG26" s="504"/>
      <c r="AH26" s="504"/>
      <c r="AI26" s="504"/>
      <c r="AJ26" s="504"/>
      <c r="AK26" s="710"/>
    </row>
    <row r="27" spans="1:37" ht="16.5" thickBot="1">
      <c r="A27" s="699"/>
      <c r="B27" s="503"/>
      <c r="C27" s="504"/>
      <c r="D27" s="504"/>
      <c r="E27" s="504"/>
      <c r="F27" s="504"/>
      <c r="G27" s="504"/>
      <c r="H27" s="504"/>
      <c r="I27" s="504"/>
      <c r="J27" s="504"/>
      <c r="K27" s="698"/>
      <c r="L27" s="698"/>
      <c r="M27" s="709"/>
      <c r="N27" s="504"/>
      <c r="O27" s="504"/>
      <c r="P27" s="504"/>
      <c r="Q27" s="504"/>
      <c r="R27" s="504"/>
      <c r="S27" s="504"/>
      <c r="T27" s="504"/>
      <c r="U27" s="504"/>
      <c r="V27" s="504"/>
      <c r="W27" s="723"/>
      <c r="X27" s="723"/>
      <c r="Y27" s="725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710"/>
    </row>
    <row r="28" spans="1:37" ht="16.5" thickTop="1">
      <c r="A28" s="301" t="s">
        <v>89</v>
      </c>
      <c r="B28" s="703">
        <f>SUM('Masse-salariale'!B29:D29)</f>
        <v>15900</v>
      </c>
      <c r="C28" s="704"/>
      <c r="D28" s="704"/>
      <c r="E28" s="704">
        <f>SUM('Masse-salariale'!E29:G29)</f>
        <v>18400</v>
      </c>
      <c r="F28" s="704"/>
      <c r="G28" s="704"/>
      <c r="H28" s="704">
        <f>SUM('Masse-salariale'!H29:J29)</f>
        <v>23400</v>
      </c>
      <c r="I28" s="704"/>
      <c r="J28" s="704"/>
      <c r="K28" s="704">
        <f>SUM('Masse-salariale'!K29:M29)</f>
        <v>28000</v>
      </c>
      <c r="L28" s="704"/>
      <c r="M28" s="704"/>
      <c r="N28" s="718">
        <f>SUM('Masse-salariale'!N29:P29)</f>
        <v>32700</v>
      </c>
      <c r="O28" s="719"/>
      <c r="P28" s="719"/>
      <c r="Q28" s="719">
        <f>SUM('Masse-salariale'!Q29:S29)</f>
        <v>32700</v>
      </c>
      <c r="R28" s="719"/>
      <c r="S28" s="719"/>
      <c r="T28" s="719">
        <f>SUM('Masse-salariale'!T29:V29)</f>
        <v>36700</v>
      </c>
      <c r="U28" s="719"/>
      <c r="V28" s="719"/>
      <c r="W28" s="719">
        <f>SUM('Masse-salariale'!W29:Y29)</f>
        <v>38700</v>
      </c>
      <c r="X28" s="719"/>
      <c r="Y28" s="719"/>
      <c r="Z28" s="732">
        <f>SUM('Masse-salariale'!Z29:AB29)</f>
        <v>47300</v>
      </c>
      <c r="AA28" s="733"/>
      <c r="AB28" s="733"/>
      <c r="AC28" s="733">
        <f>SUM('Masse-salariale'!AC29:AE29)</f>
        <v>50100</v>
      </c>
      <c r="AD28" s="733"/>
      <c r="AE28" s="733"/>
      <c r="AF28" s="733">
        <f>SUM('Masse-salariale'!AF29:AH29)</f>
        <v>50100</v>
      </c>
      <c r="AG28" s="733"/>
      <c r="AH28" s="733"/>
      <c r="AI28" s="733">
        <f>SUM('Masse-salariale'!AI29:AK29)</f>
        <v>50100</v>
      </c>
      <c r="AJ28" s="733"/>
      <c r="AK28" s="741"/>
    </row>
    <row r="29" spans="1:37" ht="16.5" thickBot="1">
      <c r="A29" s="302" t="s">
        <v>90</v>
      </c>
      <c r="B29" s="705">
        <f>SUM('Masse-salariale'!B30:D30)</f>
        <v>23373</v>
      </c>
      <c r="C29" s="706"/>
      <c r="D29" s="706"/>
      <c r="E29" s="706">
        <f>SUM('Masse-salariale'!E30:G30)</f>
        <v>27048</v>
      </c>
      <c r="F29" s="706"/>
      <c r="G29" s="706"/>
      <c r="H29" s="706">
        <f>SUM('Masse-salariale'!H30:J30)</f>
        <v>34398</v>
      </c>
      <c r="I29" s="706"/>
      <c r="J29" s="706"/>
      <c r="K29" s="706">
        <f>SUM('Masse-salariale'!K30:M30)</f>
        <v>41160</v>
      </c>
      <c r="L29" s="706"/>
      <c r="M29" s="706"/>
      <c r="N29" s="720">
        <f>SUM('Masse-salariale'!N30:P30)</f>
        <v>48069</v>
      </c>
      <c r="O29" s="721"/>
      <c r="P29" s="721"/>
      <c r="Q29" s="721">
        <f>SUM('Masse-salariale'!Q30:S30)</f>
        <v>48069</v>
      </c>
      <c r="R29" s="721"/>
      <c r="S29" s="721"/>
      <c r="T29" s="721">
        <f>SUM('Masse-salariale'!T30:V30)</f>
        <v>48069</v>
      </c>
      <c r="U29" s="721"/>
      <c r="V29" s="721"/>
      <c r="W29" s="721">
        <f>SUM('Masse-salariale'!W30:Y30)</f>
        <v>48069</v>
      </c>
      <c r="X29" s="721"/>
      <c r="Y29" s="721"/>
      <c r="Z29" s="734">
        <f>SUM('Masse-salariale'!Z30:AB30)</f>
        <v>66591</v>
      </c>
      <c r="AA29" s="735"/>
      <c r="AB29" s="735"/>
      <c r="AC29" s="735">
        <f>SUM('Masse-salariale'!AC30:AE30)</f>
        <v>73647</v>
      </c>
      <c r="AD29" s="735"/>
      <c r="AE29" s="735"/>
      <c r="AF29" s="735">
        <f>SUM('Masse-salariale'!AF30:AH30)</f>
        <v>73647</v>
      </c>
      <c r="AG29" s="735"/>
      <c r="AH29" s="735"/>
      <c r="AI29" s="735">
        <f>SUM('Masse-salariale'!AI30:AK30)</f>
        <v>73647</v>
      </c>
      <c r="AJ29" s="735"/>
      <c r="AK29" s="739"/>
    </row>
    <row r="30" spans="1:37" ht="16.5" thickTop="1">
      <c r="K30" s="713"/>
      <c r="L30" s="713"/>
      <c r="M30" s="713"/>
    </row>
    <row r="34" spans="18:18">
      <c r="R34" s="415"/>
    </row>
  </sheetData>
  <mergeCells count="345">
    <mergeCell ref="AI29:AK29"/>
    <mergeCell ref="AI23:AK23"/>
    <mergeCell ref="AI24:AK24"/>
    <mergeCell ref="AI25:AK25"/>
    <mergeCell ref="AI26:AK26"/>
    <mergeCell ref="AI27:AK27"/>
    <mergeCell ref="AI28:AK28"/>
    <mergeCell ref="AI17:AK17"/>
    <mergeCell ref="AI18:AK18"/>
    <mergeCell ref="AI19:AK19"/>
    <mergeCell ref="AI20:AK20"/>
    <mergeCell ref="AI21:AK21"/>
    <mergeCell ref="AI22:AK22"/>
    <mergeCell ref="AI11:AK11"/>
    <mergeCell ref="AI12:AK12"/>
    <mergeCell ref="AI13:AK13"/>
    <mergeCell ref="AI14:AK14"/>
    <mergeCell ref="AI15:AK15"/>
    <mergeCell ref="AI16:AK16"/>
    <mergeCell ref="AF28:AH28"/>
    <mergeCell ref="AF29:AH29"/>
    <mergeCell ref="AI3:AK3"/>
    <mergeCell ref="AI4:AK4"/>
    <mergeCell ref="AI5:AK5"/>
    <mergeCell ref="AI6:AK6"/>
    <mergeCell ref="AI7:AK7"/>
    <mergeCell ref="AI8:AK8"/>
    <mergeCell ref="AI9:AK9"/>
    <mergeCell ref="AI10:AK10"/>
    <mergeCell ref="AF22:AH22"/>
    <mergeCell ref="AF23:AH23"/>
    <mergeCell ref="AF24:AH24"/>
    <mergeCell ref="AF25:AH25"/>
    <mergeCell ref="AF26:AH26"/>
    <mergeCell ref="AF27:AH27"/>
    <mergeCell ref="AF16:AH16"/>
    <mergeCell ref="AF17:AH17"/>
    <mergeCell ref="AF18:AH18"/>
    <mergeCell ref="AF19:AH19"/>
    <mergeCell ref="AF20:AH20"/>
    <mergeCell ref="AF21:AH21"/>
    <mergeCell ref="AF10:AH10"/>
    <mergeCell ref="AF11:AH11"/>
    <mergeCell ref="AF12:AH12"/>
    <mergeCell ref="AF13:AH13"/>
    <mergeCell ref="AF14:AH14"/>
    <mergeCell ref="AF15:AH15"/>
    <mergeCell ref="AC27:AE27"/>
    <mergeCell ref="AC28:AE28"/>
    <mergeCell ref="AC29:AE29"/>
    <mergeCell ref="AF3:AH3"/>
    <mergeCell ref="AF4:AH4"/>
    <mergeCell ref="AF5:AH5"/>
    <mergeCell ref="AF6:AH6"/>
    <mergeCell ref="AF7:AH7"/>
    <mergeCell ref="AF8:AH8"/>
    <mergeCell ref="AF9:AH9"/>
    <mergeCell ref="AC21:AE21"/>
    <mergeCell ref="AC22:AE22"/>
    <mergeCell ref="AC23:AE23"/>
    <mergeCell ref="AC24:AE24"/>
    <mergeCell ref="AC25:AE25"/>
    <mergeCell ref="AC26:AE26"/>
    <mergeCell ref="AC15:AE15"/>
    <mergeCell ref="AC16:AE16"/>
    <mergeCell ref="AC17:AE17"/>
    <mergeCell ref="AC18:AE18"/>
    <mergeCell ref="AC19:AE19"/>
    <mergeCell ref="AC20:AE20"/>
    <mergeCell ref="AC9:AE9"/>
    <mergeCell ref="AC10:AE10"/>
    <mergeCell ref="AC11:AE11"/>
    <mergeCell ref="AC12:AE12"/>
    <mergeCell ref="AC13:AE13"/>
    <mergeCell ref="AC14:AE14"/>
    <mergeCell ref="Z26:AB26"/>
    <mergeCell ref="Z27:AB27"/>
    <mergeCell ref="Z28:AB28"/>
    <mergeCell ref="Z29:AB29"/>
    <mergeCell ref="AC3:AE3"/>
    <mergeCell ref="AC4:AE4"/>
    <mergeCell ref="AC5:AE5"/>
    <mergeCell ref="AC6:AE6"/>
    <mergeCell ref="AC7:AE7"/>
    <mergeCell ref="AC8:AE8"/>
    <mergeCell ref="Z20:AB20"/>
    <mergeCell ref="Z21:AB21"/>
    <mergeCell ref="Z22:AB22"/>
    <mergeCell ref="Z23:AB23"/>
    <mergeCell ref="Z24:AB24"/>
    <mergeCell ref="Z25:AB25"/>
    <mergeCell ref="Z14:AB14"/>
    <mergeCell ref="Z15:AB15"/>
    <mergeCell ref="Z16:AB16"/>
    <mergeCell ref="Z17:AB17"/>
    <mergeCell ref="Z18:AB18"/>
    <mergeCell ref="Z19:AB19"/>
    <mergeCell ref="Z8:AB8"/>
    <mergeCell ref="Z9:AB9"/>
    <mergeCell ref="Z10:AB10"/>
    <mergeCell ref="Z11:AB11"/>
    <mergeCell ref="Z12:AB12"/>
    <mergeCell ref="Z13:AB13"/>
    <mergeCell ref="W26:Y26"/>
    <mergeCell ref="W12:Y12"/>
    <mergeCell ref="W13:Y13"/>
    <mergeCell ref="W27:Y27"/>
    <mergeCell ref="W28:Y28"/>
    <mergeCell ref="W29:Y29"/>
    <mergeCell ref="Z3:AB3"/>
    <mergeCell ref="Z4:AB4"/>
    <mergeCell ref="Z5:AB5"/>
    <mergeCell ref="Z6:AB6"/>
    <mergeCell ref="Z7:AB7"/>
    <mergeCell ref="W20:Y20"/>
    <mergeCell ref="W21:Y21"/>
    <mergeCell ref="W22:Y22"/>
    <mergeCell ref="W23:Y23"/>
    <mergeCell ref="W24:Y24"/>
    <mergeCell ref="W25:Y25"/>
    <mergeCell ref="W14:Y14"/>
    <mergeCell ref="W15:Y15"/>
    <mergeCell ref="W16:Y16"/>
    <mergeCell ref="W17:Y17"/>
    <mergeCell ref="W18:Y18"/>
    <mergeCell ref="W19:Y19"/>
    <mergeCell ref="W8:Y8"/>
    <mergeCell ref="W9:Y9"/>
    <mergeCell ref="W10:Y10"/>
    <mergeCell ref="W11:Y11"/>
    <mergeCell ref="W3:Y3"/>
    <mergeCell ref="W4:Y4"/>
    <mergeCell ref="W5:Y5"/>
    <mergeCell ref="W6:Y6"/>
    <mergeCell ref="W7:Y7"/>
    <mergeCell ref="T20:V20"/>
    <mergeCell ref="T21:V21"/>
    <mergeCell ref="T22:V22"/>
    <mergeCell ref="T23:V23"/>
    <mergeCell ref="T14:V14"/>
    <mergeCell ref="T15:V15"/>
    <mergeCell ref="T16:V16"/>
    <mergeCell ref="T17:V17"/>
    <mergeCell ref="T18:V18"/>
    <mergeCell ref="T19:V19"/>
    <mergeCell ref="T8:V8"/>
    <mergeCell ref="T9:V9"/>
    <mergeCell ref="T10:V10"/>
    <mergeCell ref="Q27:S27"/>
    <mergeCell ref="Q28:S28"/>
    <mergeCell ref="Q29:S29"/>
    <mergeCell ref="T3:V3"/>
    <mergeCell ref="T4:V4"/>
    <mergeCell ref="T5:V5"/>
    <mergeCell ref="T6:V6"/>
    <mergeCell ref="T7:V7"/>
    <mergeCell ref="Q19:S19"/>
    <mergeCell ref="Q20:S20"/>
    <mergeCell ref="Q21:S21"/>
    <mergeCell ref="Q22:S22"/>
    <mergeCell ref="Q23:S23"/>
    <mergeCell ref="Q24:S24"/>
    <mergeCell ref="Q13:S13"/>
    <mergeCell ref="Q14:S14"/>
    <mergeCell ref="Q15:S15"/>
    <mergeCell ref="Q16:S16"/>
    <mergeCell ref="Q17:S17"/>
    <mergeCell ref="T26:V26"/>
    <mergeCell ref="T27:V27"/>
    <mergeCell ref="T28:V28"/>
    <mergeCell ref="T29:V29"/>
    <mergeCell ref="T24:V24"/>
    <mergeCell ref="Q10:S10"/>
    <mergeCell ref="Q11:S11"/>
    <mergeCell ref="Q12:S12"/>
    <mergeCell ref="N25:P25"/>
    <mergeCell ref="N26:P26"/>
    <mergeCell ref="N12:P12"/>
    <mergeCell ref="T11:V11"/>
    <mergeCell ref="T12:V12"/>
    <mergeCell ref="T13:V13"/>
    <mergeCell ref="Q25:S25"/>
    <mergeCell ref="Q26:S26"/>
    <mergeCell ref="T25:V25"/>
    <mergeCell ref="Q3:S3"/>
    <mergeCell ref="Q4:S4"/>
    <mergeCell ref="Q5:S5"/>
    <mergeCell ref="Q6:S6"/>
    <mergeCell ref="N19:P19"/>
    <mergeCell ref="N20:P20"/>
    <mergeCell ref="N21:P21"/>
    <mergeCell ref="N22:P22"/>
    <mergeCell ref="N23:P23"/>
    <mergeCell ref="N13:P13"/>
    <mergeCell ref="N14:P14"/>
    <mergeCell ref="N15:P15"/>
    <mergeCell ref="N16:P16"/>
    <mergeCell ref="N17:P17"/>
    <mergeCell ref="N18:P18"/>
    <mergeCell ref="N7:P7"/>
    <mergeCell ref="N8:P8"/>
    <mergeCell ref="N9:P9"/>
    <mergeCell ref="N10:P10"/>
    <mergeCell ref="N11:P11"/>
    <mergeCell ref="Q18:S18"/>
    <mergeCell ref="Q7:S7"/>
    <mergeCell ref="Q8:S8"/>
    <mergeCell ref="Q9:S9"/>
    <mergeCell ref="K30:M30"/>
    <mergeCell ref="N3:P3"/>
    <mergeCell ref="N4:P4"/>
    <mergeCell ref="N5:P5"/>
    <mergeCell ref="N6:P6"/>
    <mergeCell ref="K20:M20"/>
    <mergeCell ref="K21:M21"/>
    <mergeCell ref="K22:M22"/>
    <mergeCell ref="K23:M23"/>
    <mergeCell ref="K24:M24"/>
    <mergeCell ref="K25:M25"/>
    <mergeCell ref="K14:M14"/>
    <mergeCell ref="K15:M15"/>
    <mergeCell ref="K16:M16"/>
    <mergeCell ref="K17:M17"/>
    <mergeCell ref="K18:M18"/>
    <mergeCell ref="K19:M19"/>
    <mergeCell ref="K8:M8"/>
    <mergeCell ref="K9:M9"/>
    <mergeCell ref="K10:M10"/>
    <mergeCell ref="N27:P27"/>
    <mergeCell ref="N28:P28"/>
    <mergeCell ref="N29:P29"/>
    <mergeCell ref="N24:P24"/>
    <mergeCell ref="H29:J29"/>
    <mergeCell ref="K3:M3"/>
    <mergeCell ref="K4:M4"/>
    <mergeCell ref="K5:M5"/>
    <mergeCell ref="K6:M6"/>
    <mergeCell ref="K7:M7"/>
    <mergeCell ref="H20:J20"/>
    <mergeCell ref="H21:J21"/>
    <mergeCell ref="H22:J22"/>
    <mergeCell ref="H23:J23"/>
    <mergeCell ref="H24:J24"/>
    <mergeCell ref="H25:J25"/>
    <mergeCell ref="H14:J14"/>
    <mergeCell ref="H15:J15"/>
    <mergeCell ref="H16:J16"/>
    <mergeCell ref="H17:J17"/>
    <mergeCell ref="H18:J18"/>
    <mergeCell ref="H19:J19"/>
    <mergeCell ref="K26:M26"/>
    <mergeCell ref="K27:M27"/>
    <mergeCell ref="K28:M28"/>
    <mergeCell ref="K29:M29"/>
    <mergeCell ref="E26:G26"/>
    <mergeCell ref="E27:G27"/>
    <mergeCell ref="E28:G28"/>
    <mergeCell ref="K11:M11"/>
    <mergeCell ref="K12:M12"/>
    <mergeCell ref="K13:M13"/>
    <mergeCell ref="H26:J26"/>
    <mergeCell ref="H27:J27"/>
    <mergeCell ref="H28:J28"/>
    <mergeCell ref="E25:G25"/>
    <mergeCell ref="E14:G14"/>
    <mergeCell ref="E15:G15"/>
    <mergeCell ref="E16:G16"/>
    <mergeCell ref="E17:G17"/>
    <mergeCell ref="E18:G18"/>
    <mergeCell ref="E19:G19"/>
    <mergeCell ref="E8:G8"/>
    <mergeCell ref="E9:G9"/>
    <mergeCell ref="E10:G10"/>
    <mergeCell ref="E11:G11"/>
    <mergeCell ref="E12:G12"/>
    <mergeCell ref="E13:G13"/>
    <mergeCell ref="H3:J3"/>
    <mergeCell ref="H4:J4"/>
    <mergeCell ref="H5:J5"/>
    <mergeCell ref="H6:J6"/>
    <mergeCell ref="H7:J7"/>
    <mergeCell ref="E20:G20"/>
    <mergeCell ref="E21:G21"/>
    <mergeCell ref="E22:G22"/>
    <mergeCell ref="E23:G23"/>
    <mergeCell ref="H8:J8"/>
    <mergeCell ref="H9:J9"/>
    <mergeCell ref="H10:J10"/>
    <mergeCell ref="H11:J11"/>
    <mergeCell ref="H12:J12"/>
    <mergeCell ref="H13:J13"/>
    <mergeCell ref="B28:D28"/>
    <mergeCell ref="B29:D29"/>
    <mergeCell ref="E3:G3"/>
    <mergeCell ref="E4:G4"/>
    <mergeCell ref="E5:G5"/>
    <mergeCell ref="E6:G6"/>
    <mergeCell ref="E7:G7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E29:G29"/>
    <mergeCell ref="E24:G24"/>
    <mergeCell ref="B11:D11"/>
    <mergeCell ref="B12:D12"/>
    <mergeCell ref="B13:D13"/>
    <mergeCell ref="A3:A4"/>
    <mergeCell ref="A12:A13"/>
    <mergeCell ref="A19:A20"/>
    <mergeCell ref="A26:A27"/>
    <mergeCell ref="B3:D3"/>
    <mergeCell ref="B4:D4"/>
    <mergeCell ref="B5:D5"/>
    <mergeCell ref="B6:D6"/>
    <mergeCell ref="B7:D7"/>
    <mergeCell ref="B26:D26"/>
    <mergeCell ref="B27:D27"/>
    <mergeCell ref="T2:V2"/>
    <mergeCell ref="W2:Y2"/>
    <mergeCell ref="Z2:AB2"/>
    <mergeCell ref="AC2:AE2"/>
    <mergeCell ref="AF2:AH2"/>
    <mergeCell ref="AI2:AK2"/>
    <mergeCell ref="A1:A2"/>
    <mergeCell ref="B1:M1"/>
    <mergeCell ref="N1:Y1"/>
    <mergeCell ref="Z1:AK1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workbookViewId="0">
      <pane xSplit="1" ySplit="2" topLeftCell="B3" activePane="bottomRight" state="frozenSplit"/>
      <selection pane="topRight" activeCell="G1" sqref="G1"/>
      <selection pane="bottomLeft" activeCell="A15" sqref="A15"/>
      <selection pane="bottomRight" activeCell="Z24" sqref="Z24"/>
    </sheetView>
  </sheetViews>
  <sheetFormatPr baseColWidth="10" defaultRowHeight="15" x14ac:dyDescent="0"/>
  <cols>
    <col min="1" max="1" width="21.33203125" bestFit="1" customWidth="1"/>
    <col min="2" max="37" width="5" customWidth="1"/>
  </cols>
  <sheetData>
    <row r="1" spans="1:37" ht="16.5" customHeight="1" thickTop="1">
      <c r="A1" s="430" t="s">
        <v>2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 ht="15.75" customHeight="1" thickBot="1">
      <c r="A2" s="431"/>
      <c r="B2" s="742" t="s">
        <v>143</v>
      </c>
      <c r="C2" s="690"/>
      <c r="D2" s="691"/>
      <c r="E2" s="689" t="s">
        <v>144</v>
      </c>
      <c r="F2" s="690"/>
      <c r="G2" s="691"/>
      <c r="H2" s="689" t="s">
        <v>145</v>
      </c>
      <c r="I2" s="690"/>
      <c r="J2" s="691"/>
      <c r="K2" s="689" t="s">
        <v>146</v>
      </c>
      <c r="L2" s="690"/>
      <c r="M2" s="691"/>
      <c r="N2" s="689" t="s">
        <v>147</v>
      </c>
      <c r="O2" s="690"/>
      <c r="P2" s="691"/>
      <c r="Q2" s="689" t="s">
        <v>150</v>
      </c>
      <c r="R2" s="690"/>
      <c r="S2" s="691"/>
      <c r="T2" s="689" t="s">
        <v>149</v>
      </c>
      <c r="U2" s="690"/>
      <c r="V2" s="691"/>
      <c r="W2" s="689" t="s">
        <v>151</v>
      </c>
      <c r="X2" s="690"/>
      <c r="Y2" s="691"/>
      <c r="Z2" s="689" t="s">
        <v>148</v>
      </c>
      <c r="AA2" s="690"/>
      <c r="AB2" s="691"/>
      <c r="AC2" s="689" t="s">
        <v>152</v>
      </c>
      <c r="AD2" s="690"/>
      <c r="AE2" s="691"/>
      <c r="AF2" s="689" t="s">
        <v>153</v>
      </c>
      <c r="AG2" s="690"/>
      <c r="AH2" s="691"/>
      <c r="AI2" s="689" t="s">
        <v>154</v>
      </c>
      <c r="AJ2" s="690"/>
      <c r="AK2" s="692"/>
    </row>
    <row r="3" spans="1:37" ht="16.5" thickTop="1">
      <c r="A3" s="699" t="s">
        <v>118</v>
      </c>
      <c r="B3" s="522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711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711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754"/>
    </row>
    <row r="4" spans="1:37" ht="16.5" thickBot="1">
      <c r="A4" s="699"/>
      <c r="B4" s="503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710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710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751"/>
    </row>
    <row r="5" spans="1:37" ht="16.5" thickTop="1">
      <c r="A5" s="144" t="s">
        <v>102</v>
      </c>
      <c r="B5" s="663">
        <f>SUM(TVA!B6:D6)</f>
        <v>0</v>
      </c>
      <c r="C5" s="664"/>
      <c r="D5" s="664"/>
      <c r="E5" s="664">
        <f>SUM(TVA!E6:G6)</f>
        <v>3131.1</v>
      </c>
      <c r="F5" s="664"/>
      <c r="G5" s="664"/>
      <c r="H5" s="664">
        <f>SUM(TVA!H6:J6)</f>
        <v>10784.900000000001</v>
      </c>
      <c r="I5" s="664"/>
      <c r="J5" s="664"/>
      <c r="K5" s="664">
        <f>SUM(TVA!K6:M6)</f>
        <v>14264.683999999999</v>
      </c>
      <c r="L5" s="664"/>
      <c r="M5" s="715"/>
      <c r="N5" s="672">
        <f>SUM(TVA!N6:P6)</f>
        <v>19815.991999999998</v>
      </c>
      <c r="O5" s="672"/>
      <c r="P5" s="672"/>
      <c r="Q5" s="672">
        <f>SUM(TVA!Q6:S6)</f>
        <v>24280.48</v>
      </c>
      <c r="R5" s="672"/>
      <c r="S5" s="672"/>
      <c r="T5" s="672">
        <f>SUM(TVA!T6:V6)</f>
        <v>29726.340000000004</v>
      </c>
      <c r="U5" s="672"/>
      <c r="V5" s="672"/>
      <c r="W5" s="672">
        <f>SUM(TVA!W6:Y6)</f>
        <v>36436.987999999998</v>
      </c>
      <c r="X5" s="672"/>
      <c r="Y5" s="727"/>
      <c r="Z5" s="731">
        <f>SUM(TVA!Z6:AB6)</f>
        <v>44626.652000000002</v>
      </c>
      <c r="AA5" s="731"/>
      <c r="AB5" s="731"/>
      <c r="AC5" s="731">
        <f>SUM(TVA!AC6:AE6)</f>
        <v>54667.144</v>
      </c>
      <c r="AD5" s="731"/>
      <c r="AE5" s="731"/>
      <c r="AF5" s="731">
        <f>SUM(TVA!AF6:AH6)</f>
        <v>66972.415999999997</v>
      </c>
      <c r="AG5" s="731"/>
      <c r="AH5" s="731"/>
      <c r="AI5" s="731">
        <f>SUM(TVA!AI6:AK6)</f>
        <v>82040.308000000005</v>
      </c>
      <c r="AJ5" s="731"/>
      <c r="AK5" s="755"/>
    </row>
    <row r="6" spans="1:37">
      <c r="A6" s="144" t="s">
        <v>104</v>
      </c>
      <c r="B6" s="659">
        <f>SUM(TVA!B7:D7)</f>
        <v>0</v>
      </c>
      <c r="C6" s="627"/>
      <c r="D6" s="627"/>
      <c r="E6" s="627">
        <f>SUM(TVA!E7:G7)</f>
        <v>0</v>
      </c>
      <c r="F6" s="627"/>
      <c r="G6" s="627"/>
      <c r="H6" s="627">
        <f>SUM(TVA!H7:J7)</f>
        <v>0</v>
      </c>
      <c r="I6" s="627"/>
      <c r="J6" s="627"/>
      <c r="K6" s="627">
        <f>SUM(TVA!K7:M7)</f>
        <v>0</v>
      </c>
      <c r="L6" s="627"/>
      <c r="M6" s="716"/>
      <c r="N6" s="627">
        <f>SUM(TVA!N7:P7)</f>
        <v>0</v>
      </c>
      <c r="O6" s="627"/>
      <c r="P6" s="627"/>
      <c r="Q6" s="627">
        <f>SUM(TVA!Q7:S7)</f>
        <v>0</v>
      </c>
      <c r="R6" s="627"/>
      <c r="S6" s="627"/>
      <c r="T6" s="627">
        <f>SUM(TVA!T7:V7)</f>
        <v>0</v>
      </c>
      <c r="U6" s="627"/>
      <c r="V6" s="627"/>
      <c r="W6" s="627">
        <f>SUM(TVA!W7:Y7)</f>
        <v>0</v>
      </c>
      <c r="X6" s="627"/>
      <c r="Y6" s="716"/>
      <c r="Z6" s="627">
        <f>SUM(TVA!Z7:AB7)</f>
        <v>0</v>
      </c>
      <c r="AA6" s="627"/>
      <c r="AB6" s="627"/>
      <c r="AC6" s="627">
        <f>SUM(TVA!AC7:AE7)</f>
        <v>0</v>
      </c>
      <c r="AD6" s="627"/>
      <c r="AE6" s="627"/>
      <c r="AF6" s="627">
        <f>SUM(TVA!AF7:AH7)</f>
        <v>0</v>
      </c>
      <c r="AG6" s="627"/>
      <c r="AH6" s="627"/>
      <c r="AI6" s="627">
        <f>SUM(TVA!AI7:AK7)</f>
        <v>0</v>
      </c>
      <c r="AJ6" s="627"/>
      <c r="AK6" s="756"/>
    </row>
    <row r="7" spans="1:37" ht="16.5" thickBot="1">
      <c r="A7" s="144" t="s">
        <v>105</v>
      </c>
      <c r="B7" s="707">
        <f>SUM(TVA!B8:D8)</f>
        <v>0</v>
      </c>
      <c r="C7" s="708"/>
      <c r="D7" s="708"/>
      <c r="E7" s="708">
        <f>SUM(TVA!E8:G8)</f>
        <v>0</v>
      </c>
      <c r="F7" s="708"/>
      <c r="G7" s="708"/>
      <c r="H7" s="708">
        <f>SUM(TVA!H8:J8)</f>
        <v>0</v>
      </c>
      <c r="I7" s="708"/>
      <c r="J7" s="708"/>
      <c r="K7" s="708">
        <f>SUM(TVA!K8:M8)</f>
        <v>0</v>
      </c>
      <c r="L7" s="708"/>
      <c r="M7" s="717"/>
      <c r="N7" s="722">
        <f>SUM(TVA!N8:P8)</f>
        <v>0</v>
      </c>
      <c r="O7" s="722"/>
      <c r="P7" s="722"/>
      <c r="Q7" s="722">
        <f>SUM(TVA!Q8:S8)</f>
        <v>0</v>
      </c>
      <c r="R7" s="722"/>
      <c r="S7" s="722"/>
      <c r="T7" s="722">
        <f>SUM(TVA!T8:V8)</f>
        <v>0</v>
      </c>
      <c r="U7" s="722"/>
      <c r="V7" s="722"/>
      <c r="W7" s="722">
        <f>SUM(TVA!W8:Y8)</f>
        <v>0</v>
      </c>
      <c r="X7" s="722"/>
      <c r="Y7" s="728"/>
      <c r="Z7" s="729">
        <f>SUM(TVA!Z8:AB8)</f>
        <v>0</v>
      </c>
      <c r="AA7" s="729"/>
      <c r="AB7" s="729"/>
      <c r="AC7" s="729">
        <f>SUM(TVA!AC8:AE8)</f>
        <v>0</v>
      </c>
      <c r="AD7" s="729"/>
      <c r="AE7" s="729"/>
      <c r="AF7" s="729">
        <f>SUM(TVA!AF8:AH8)</f>
        <v>0</v>
      </c>
      <c r="AG7" s="729"/>
      <c r="AH7" s="729"/>
      <c r="AI7" s="729">
        <f>SUM(TVA!AI8:AK8)</f>
        <v>0</v>
      </c>
      <c r="AJ7" s="729"/>
      <c r="AK7" s="757"/>
    </row>
    <row r="8" spans="1:37" ht="16.5" thickTop="1">
      <c r="A8" s="699" t="s">
        <v>119</v>
      </c>
      <c r="B8" s="503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710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710"/>
      <c r="Z8" s="504"/>
      <c r="AA8" s="504"/>
      <c r="AB8" s="504"/>
      <c r="AC8" s="504"/>
      <c r="AD8" s="504"/>
      <c r="AE8" s="504"/>
      <c r="AF8" s="504"/>
      <c r="AG8" s="504"/>
      <c r="AH8" s="504"/>
      <c r="AI8" s="504"/>
      <c r="AJ8" s="504"/>
      <c r="AK8" s="751"/>
    </row>
    <row r="9" spans="1:37" ht="16.5" thickBot="1">
      <c r="A9" s="699"/>
      <c r="B9" s="503"/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710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710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751"/>
    </row>
    <row r="10" spans="1:37" ht="16.5" thickTop="1">
      <c r="A10" s="144" t="s">
        <v>106</v>
      </c>
      <c r="B10" s="743">
        <f>SUM(TVA!B11:D11)</f>
        <v>2830.7770399999999</v>
      </c>
      <c r="C10" s="701"/>
      <c r="D10" s="701"/>
      <c r="E10" s="745">
        <f>SUM(TVA!E11:G11)</f>
        <v>5931.73812</v>
      </c>
      <c r="F10" s="701"/>
      <c r="G10" s="701"/>
      <c r="H10" s="745">
        <f>SUM(TVA!H11:J11)</f>
        <v>6153.7081200000011</v>
      </c>
      <c r="I10" s="701"/>
      <c r="J10" s="701"/>
      <c r="K10" s="745">
        <f>SUM(TVA!K11:M11)</f>
        <v>6375.6781200000005</v>
      </c>
      <c r="L10" s="701"/>
      <c r="M10" s="712"/>
      <c r="N10" s="747">
        <f>SUM(TVA!N11:P11)</f>
        <v>8049.9865600000003</v>
      </c>
      <c r="O10" s="714"/>
      <c r="P10" s="714"/>
      <c r="Q10" s="747">
        <f>SUM(TVA!Q11:S11)</f>
        <v>9499.496720000001</v>
      </c>
      <c r="R10" s="714"/>
      <c r="S10" s="714"/>
      <c r="T10" s="747">
        <f>SUM(TVA!T11:V11)</f>
        <v>12951.046920000003</v>
      </c>
      <c r="U10" s="714"/>
      <c r="V10" s="714"/>
      <c r="W10" s="747">
        <f>SUM(TVA!W11:Y11)</f>
        <v>13642.762280000003</v>
      </c>
      <c r="X10" s="714"/>
      <c r="Y10" s="724"/>
      <c r="Z10" s="749">
        <f>SUM(TVA!Z11:AB11)</f>
        <v>18331.842760000003</v>
      </c>
      <c r="AA10" s="726"/>
      <c r="AB10" s="726"/>
      <c r="AC10" s="749">
        <f>SUM(TVA!AC11:AE11)</f>
        <v>18991.745360000004</v>
      </c>
      <c r="AD10" s="726"/>
      <c r="AE10" s="726"/>
      <c r="AF10" s="749">
        <f>SUM(TVA!AF11:AH11)</f>
        <v>19919.750480000002</v>
      </c>
      <c r="AG10" s="726"/>
      <c r="AH10" s="726"/>
      <c r="AI10" s="749">
        <f>SUM(TVA!AI11:AK11)</f>
        <v>20974.502920000003</v>
      </c>
      <c r="AJ10" s="726"/>
      <c r="AK10" s="752"/>
    </row>
    <row r="11" spans="1:37" ht="16.5" thickBot="1">
      <c r="A11" s="399" t="s">
        <v>107</v>
      </c>
      <c r="B11" s="744">
        <f>SUM(TVA!B12:D12)</f>
        <v>-5091.3450000000003</v>
      </c>
      <c r="C11" s="698"/>
      <c r="D11" s="698"/>
      <c r="E11" s="746">
        <f>SUM(TVA!E12:G12)</f>
        <v>-1960.2450000000001</v>
      </c>
      <c r="F11" s="698"/>
      <c r="G11" s="698"/>
      <c r="H11" s="746">
        <f>SUM(TVA!H12:J12)</f>
        <v>4631.1918800000003</v>
      </c>
      <c r="I11" s="698"/>
      <c r="J11" s="698"/>
      <c r="K11" s="746">
        <f>SUM(TVA!K12:M12)</f>
        <v>7889.0058800000006</v>
      </c>
      <c r="L11" s="698"/>
      <c r="M11" s="709"/>
      <c r="N11" s="748">
        <f>SUM(TVA!N12:P12)</f>
        <v>11766.005440000001</v>
      </c>
      <c r="O11" s="723"/>
      <c r="P11" s="723"/>
      <c r="Q11" s="748">
        <f>SUM(TVA!Q12:S12)</f>
        <v>14780.983279999997</v>
      </c>
      <c r="R11" s="723"/>
      <c r="S11" s="723"/>
      <c r="T11" s="748">
        <f>SUM(TVA!T12:V12)</f>
        <v>16775.293080000003</v>
      </c>
      <c r="U11" s="723"/>
      <c r="V11" s="723"/>
      <c r="W11" s="748">
        <f>SUM(TVA!W12:Y12)</f>
        <v>22794.225719999999</v>
      </c>
      <c r="X11" s="723"/>
      <c r="Y11" s="725"/>
      <c r="Z11" s="750">
        <f>SUM(TVA!Z12:AB12)</f>
        <v>26294.809239999999</v>
      </c>
      <c r="AA11" s="730"/>
      <c r="AB11" s="730"/>
      <c r="AC11" s="750">
        <f>SUM(TVA!AC12:AE12)</f>
        <v>35675.398639999999</v>
      </c>
      <c r="AD11" s="730"/>
      <c r="AE11" s="730"/>
      <c r="AF11" s="750">
        <f>SUM(TVA!AF12:AH12)</f>
        <v>47052.665519999995</v>
      </c>
      <c r="AG11" s="730"/>
      <c r="AH11" s="730"/>
      <c r="AI11" s="750">
        <f>SUM(TVA!AI12:AK12)</f>
        <v>61065.805080000006</v>
      </c>
      <c r="AJ11" s="730"/>
      <c r="AK11" s="753"/>
    </row>
    <row r="12" spans="1:37" ht="16.5" thickTop="1"/>
  </sheetData>
  <mergeCells count="126">
    <mergeCell ref="AI9:AK9"/>
    <mergeCell ref="AI10:AK10"/>
    <mergeCell ref="AI11:AK11"/>
    <mergeCell ref="AI3:AK3"/>
    <mergeCell ref="AI4:AK4"/>
    <mergeCell ref="AI5:AK5"/>
    <mergeCell ref="AI6:AK6"/>
    <mergeCell ref="AI7:AK7"/>
    <mergeCell ref="AI8:AK8"/>
    <mergeCell ref="AF3:AH3"/>
    <mergeCell ref="AF4:AH4"/>
    <mergeCell ref="AF5:AH5"/>
    <mergeCell ref="AF6:AH6"/>
    <mergeCell ref="AF7:AH7"/>
    <mergeCell ref="AF8:AH8"/>
    <mergeCell ref="AF9:AH9"/>
    <mergeCell ref="AF10:AH10"/>
    <mergeCell ref="AF11:AH11"/>
    <mergeCell ref="AC3:AE3"/>
    <mergeCell ref="AC4:AE4"/>
    <mergeCell ref="AC5:AE5"/>
    <mergeCell ref="AC6:AE6"/>
    <mergeCell ref="AC7:AE7"/>
    <mergeCell ref="AC8:AE8"/>
    <mergeCell ref="AC9:AE9"/>
    <mergeCell ref="AC10:AE10"/>
    <mergeCell ref="AC11:AE11"/>
    <mergeCell ref="W9:Y9"/>
    <mergeCell ref="W10:Y10"/>
    <mergeCell ref="W11:Y11"/>
    <mergeCell ref="Z3:AB3"/>
    <mergeCell ref="Z4:AB4"/>
    <mergeCell ref="Z5:AB5"/>
    <mergeCell ref="Z6:AB6"/>
    <mergeCell ref="Z7:AB7"/>
    <mergeCell ref="Z8:AB8"/>
    <mergeCell ref="Z9:AB9"/>
    <mergeCell ref="W3:Y3"/>
    <mergeCell ref="W4:Y4"/>
    <mergeCell ref="W5:Y5"/>
    <mergeCell ref="W6:Y6"/>
    <mergeCell ref="W7:Y7"/>
    <mergeCell ref="W8:Y8"/>
    <mergeCell ref="Z10:AB10"/>
    <mergeCell ref="Z11:AB11"/>
    <mergeCell ref="T3:V3"/>
    <mergeCell ref="T4:V4"/>
    <mergeCell ref="T5:V5"/>
    <mergeCell ref="T6:V6"/>
    <mergeCell ref="T7:V7"/>
    <mergeCell ref="T8:V8"/>
    <mergeCell ref="T9:V9"/>
    <mergeCell ref="T10:V10"/>
    <mergeCell ref="T11:V11"/>
    <mergeCell ref="Q3:S3"/>
    <mergeCell ref="Q4:S4"/>
    <mergeCell ref="Q5:S5"/>
    <mergeCell ref="Q6:S6"/>
    <mergeCell ref="Q7:S7"/>
    <mergeCell ref="Q8:S8"/>
    <mergeCell ref="Q9:S9"/>
    <mergeCell ref="Q10:S10"/>
    <mergeCell ref="Q11:S11"/>
    <mergeCell ref="K9:M9"/>
    <mergeCell ref="K10:M10"/>
    <mergeCell ref="K11:M11"/>
    <mergeCell ref="N3:P3"/>
    <mergeCell ref="N4:P4"/>
    <mergeCell ref="N5:P5"/>
    <mergeCell ref="N6:P6"/>
    <mergeCell ref="N7:P7"/>
    <mergeCell ref="N8:P8"/>
    <mergeCell ref="N9:P9"/>
    <mergeCell ref="K3:M3"/>
    <mergeCell ref="K4:M4"/>
    <mergeCell ref="K5:M5"/>
    <mergeCell ref="K6:M6"/>
    <mergeCell ref="K7:M7"/>
    <mergeCell ref="K8:M8"/>
    <mergeCell ref="N10:P10"/>
    <mergeCell ref="N11:P11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B10:D10"/>
    <mergeCell ref="B11:D1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A3:A4"/>
    <mergeCell ref="A8:A9"/>
    <mergeCell ref="B3:D3"/>
    <mergeCell ref="B4:D4"/>
    <mergeCell ref="B5:D5"/>
    <mergeCell ref="B6:D6"/>
    <mergeCell ref="B7:D7"/>
    <mergeCell ref="B8:D8"/>
    <mergeCell ref="B9:D9"/>
    <mergeCell ref="W2:Y2"/>
    <mergeCell ref="Z2:AB2"/>
    <mergeCell ref="AC2:AE2"/>
    <mergeCell ref="AF2:AH2"/>
    <mergeCell ref="AI2:AK2"/>
    <mergeCell ref="A1:A2"/>
    <mergeCell ref="B1:M1"/>
    <mergeCell ref="N1:Y1"/>
    <mergeCell ref="Z1:AK1"/>
    <mergeCell ref="B2:D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workbookViewId="0">
      <pane xSplit="1" ySplit="2" topLeftCell="B3" activePane="bottomRight" state="frozenSplit"/>
      <selection pane="topRight" activeCell="F1" sqref="F1"/>
      <selection pane="bottomLeft" activeCell="A11" sqref="A11"/>
      <selection pane="bottomRight" activeCell="W3" sqref="W3:Y14"/>
    </sheetView>
  </sheetViews>
  <sheetFormatPr baseColWidth="10" defaultRowHeight="15" x14ac:dyDescent="0"/>
  <cols>
    <col min="1" max="1" width="25.1640625" customWidth="1"/>
    <col min="2" max="37" width="5" customWidth="1"/>
  </cols>
  <sheetData>
    <row r="1" spans="1:37" ht="16.5" customHeight="1" thickTop="1">
      <c r="A1" s="430" t="s">
        <v>164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 ht="15.75" customHeight="1" thickBot="1">
      <c r="A2" s="431"/>
      <c r="B2" s="762" t="s">
        <v>143</v>
      </c>
      <c r="C2" s="759"/>
      <c r="D2" s="760"/>
      <c r="E2" s="758" t="s">
        <v>144</v>
      </c>
      <c r="F2" s="759"/>
      <c r="G2" s="760"/>
      <c r="H2" s="758" t="s">
        <v>145</v>
      </c>
      <c r="I2" s="759"/>
      <c r="J2" s="760"/>
      <c r="K2" s="758" t="s">
        <v>146</v>
      </c>
      <c r="L2" s="759"/>
      <c r="M2" s="760"/>
      <c r="N2" s="758" t="s">
        <v>147</v>
      </c>
      <c r="O2" s="759"/>
      <c r="P2" s="760"/>
      <c r="Q2" s="758" t="s">
        <v>150</v>
      </c>
      <c r="R2" s="759"/>
      <c r="S2" s="760"/>
      <c r="T2" s="758" t="s">
        <v>149</v>
      </c>
      <c r="U2" s="759"/>
      <c r="V2" s="760"/>
      <c r="W2" s="758" t="s">
        <v>151</v>
      </c>
      <c r="X2" s="759"/>
      <c r="Y2" s="760"/>
      <c r="Z2" s="758" t="s">
        <v>148</v>
      </c>
      <c r="AA2" s="759"/>
      <c r="AB2" s="760"/>
      <c r="AC2" s="758" t="s">
        <v>152</v>
      </c>
      <c r="AD2" s="759"/>
      <c r="AE2" s="760"/>
      <c r="AF2" s="758" t="s">
        <v>153</v>
      </c>
      <c r="AG2" s="759"/>
      <c r="AH2" s="760"/>
      <c r="AI2" s="758" t="s">
        <v>154</v>
      </c>
      <c r="AJ2" s="759"/>
      <c r="AK2" s="761"/>
    </row>
    <row r="3" spans="1:37" ht="16.5" thickTop="1">
      <c r="A3" s="699" t="s">
        <v>164</v>
      </c>
      <c r="B3" s="700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66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66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12"/>
    </row>
    <row r="4" spans="1:37" ht="16.5" thickBot="1">
      <c r="A4" s="699"/>
      <c r="B4" s="702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76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76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710"/>
    </row>
    <row r="5" spans="1:37" ht="16.5" thickTop="1">
      <c r="A5" s="144" t="s">
        <v>46</v>
      </c>
      <c r="B5" s="671">
        <f>SUM(Investissements!B6:D6)</f>
        <v>4500</v>
      </c>
      <c r="C5" s="672"/>
      <c r="D5" s="672"/>
      <c r="E5" s="672">
        <f>SUM(Investissements!E6:G6)</f>
        <v>1500</v>
      </c>
      <c r="F5" s="672"/>
      <c r="G5" s="672"/>
      <c r="H5" s="672">
        <f>SUM(Investissements!H6:J6)</f>
        <v>0</v>
      </c>
      <c r="I5" s="672"/>
      <c r="J5" s="672"/>
      <c r="K5" s="672">
        <f>SUM(Investissements!K6:M6)</f>
        <v>1500</v>
      </c>
      <c r="L5" s="672"/>
      <c r="M5" s="682"/>
      <c r="N5" s="731">
        <f>SUM(Investissements!N6:P6)</f>
        <v>0</v>
      </c>
      <c r="O5" s="731"/>
      <c r="P5" s="731"/>
      <c r="Q5" s="731">
        <f>SUM(Investissements!Q6:S6)</f>
        <v>0</v>
      </c>
      <c r="R5" s="731"/>
      <c r="S5" s="731"/>
      <c r="T5" s="731">
        <f>SUM(Investissements!T6:V6)</f>
        <v>3000</v>
      </c>
      <c r="U5" s="731"/>
      <c r="V5" s="731"/>
      <c r="W5" s="731">
        <f>SUM(Investissements!W6:Y6)</f>
        <v>0</v>
      </c>
      <c r="X5" s="731"/>
      <c r="Y5" s="767"/>
      <c r="Z5" s="769">
        <f>SUM(Investissements!Z6:AB6)</f>
        <v>0</v>
      </c>
      <c r="AA5" s="769"/>
      <c r="AB5" s="769"/>
      <c r="AC5" s="769">
        <f>SUM(Investissements!AC6:AE6)</f>
        <v>0</v>
      </c>
      <c r="AD5" s="769"/>
      <c r="AE5" s="769"/>
      <c r="AF5" s="769">
        <f>SUM(Investissements!AF6:AH6)</f>
        <v>0</v>
      </c>
      <c r="AG5" s="769"/>
      <c r="AH5" s="769"/>
      <c r="AI5" s="769">
        <f>SUM(Investissements!AI6:AK6)</f>
        <v>0</v>
      </c>
      <c r="AJ5" s="769"/>
      <c r="AK5" s="771"/>
    </row>
    <row r="6" spans="1:37">
      <c r="A6" s="144" t="s">
        <v>141</v>
      </c>
      <c r="B6" s="673">
        <f>SUM(Investissements!B7:D7)</f>
        <v>1530</v>
      </c>
      <c r="C6" s="627"/>
      <c r="D6" s="627"/>
      <c r="E6" s="627">
        <f>SUM(Investissements!E7:G7)</f>
        <v>350</v>
      </c>
      <c r="F6" s="627"/>
      <c r="G6" s="627"/>
      <c r="H6" s="627">
        <f>SUM(Investissements!H7:J7)</f>
        <v>0</v>
      </c>
      <c r="I6" s="627"/>
      <c r="J6" s="627"/>
      <c r="K6" s="627">
        <f>SUM(Investissements!K7:M7)</f>
        <v>350</v>
      </c>
      <c r="L6" s="627"/>
      <c r="M6" s="683"/>
      <c r="N6" s="627">
        <f>SUM(Investissements!N7:P7)</f>
        <v>0</v>
      </c>
      <c r="O6" s="627"/>
      <c r="P6" s="627"/>
      <c r="Q6" s="627">
        <f>SUM(Investissements!Q7:S7)</f>
        <v>0</v>
      </c>
      <c r="R6" s="627"/>
      <c r="S6" s="627"/>
      <c r="T6" s="627">
        <f>SUM(Investissements!T7:V7)</f>
        <v>700</v>
      </c>
      <c r="U6" s="627"/>
      <c r="V6" s="627"/>
      <c r="W6" s="627">
        <f>SUM(Investissements!W7:Y7)</f>
        <v>0</v>
      </c>
      <c r="X6" s="627"/>
      <c r="Y6" s="683"/>
      <c r="Z6" s="627">
        <f>SUM(Investissements!Z7:AB7)</f>
        <v>0</v>
      </c>
      <c r="AA6" s="627"/>
      <c r="AB6" s="627"/>
      <c r="AC6" s="627">
        <f>SUM(Investissements!AC7:AE7)</f>
        <v>0</v>
      </c>
      <c r="AD6" s="627"/>
      <c r="AE6" s="627"/>
      <c r="AF6" s="627">
        <f>SUM(Investissements!AF7:AH7)</f>
        <v>0</v>
      </c>
      <c r="AG6" s="627"/>
      <c r="AH6" s="627"/>
      <c r="AI6" s="627">
        <f>SUM(Investissements!AI7:AK7)</f>
        <v>0</v>
      </c>
      <c r="AJ6" s="627"/>
      <c r="AK6" s="772"/>
    </row>
    <row r="7" spans="1:37">
      <c r="A7" s="144" t="s">
        <v>163</v>
      </c>
      <c r="B7" s="673">
        <f>SUM(Investissements!B8:D8)</f>
        <v>0</v>
      </c>
      <c r="C7" s="627"/>
      <c r="D7" s="627"/>
      <c r="E7" s="627">
        <f>SUM(Investissements!E8:G8)</f>
        <v>0</v>
      </c>
      <c r="F7" s="627"/>
      <c r="G7" s="627"/>
      <c r="H7" s="627">
        <f>SUM(Investissements!H8:J8)</f>
        <v>0</v>
      </c>
      <c r="I7" s="627"/>
      <c r="J7" s="627"/>
      <c r="K7" s="627">
        <f>SUM(Investissements!K8:M8)</f>
        <v>0</v>
      </c>
      <c r="L7" s="627"/>
      <c r="M7" s="683"/>
      <c r="N7" s="627">
        <f>SUM(Investissements!N8:P8)</f>
        <v>0</v>
      </c>
      <c r="O7" s="627"/>
      <c r="P7" s="627"/>
      <c r="Q7" s="627">
        <f>SUM(Investissements!Q8:S8)</f>
        <v>0</v>
      </c>
      <c r="R7" s="627"/>
      <c r="S7" s="627"/>
      <c r="T7" s="627">
        <f>SUM(Investissements!T8:V8)</f>
        <v>0</v>
      </c>
      <c r="U7" s="627"/>
      <c r="V7" s="627"/>
      <c r="W7" s="627">
        <f>SUM(Investissements!W8:Y8)</f>
        <v>0</v>
      </c>
      <c r="X7" s="627"/>
      <c r="Y7" s="683"/>
      <c r="Z7" s="627">
        <f>SUM(Investissements!Z8:AB8)</f>
        <v>0</v>
      </c>
      <c r="AA7" s="627"/>
      <c r="AB7" s="627"/>
      <c r="AC7" s="627">
        <f>SUM(Investissements!AC8:AE8)</f>
        <v>0</v>
      </c>
      <c r="AD7" s="627"/>
      <c r="AE7" s="627"/>
      <c r="AF7" s="627">
        <f>SUM(Investissements!AF8:AH8)</f>
        <v>0</v>
      </c>
      <c r="AG7" s="627"/>
      <c r="AH7" s="627"/>
      <c r="AI7" s="627">
        <f>SUM(Investissements!AI8:AK8)</f>
        <v>0</v>
      </c>
      <c r="AJ7" s="627"/>
      <c r="AK7" s="772"/>
    </row>
    <row r="8" spans="1:37" ht="16.5" thickBot="1">
      <c r="A8" s="144" t="s">
        <v>165</v>
      </c>
      <c r="B8" s="763">
        <f>SUM(Investissements!B9:D9)</f>
        <v>6030</v>
      </c>
      <c r="C8" s="722"/>
      <c r="D8" s="722"/>
      <c r="E8" s="722">
        <f>SUM(Investissements!E9:G9)</f>
        <v>1850</v>
      </c>
      <c r="F8" s="722"/>
      <c r="G8" s="722"/>
      <c r="H8" s="722">
        <f>SUM(Investissements!H9:J9)</f>
        <v>0</v>
      </c>
      <c r="I8" s="722"/>
      <c r="J8" s="722"/>
      <c r="K8" s="722">
        <f>SUM(Investissements!K9:M9)</f>
        <v>1850</v>
      </c>
      <c r="L8" s="722"/>
      <c r="M8" s="765"/>
      <c r="N8" s="729">
        <f>SUM(Investissements!N9:P9)</f>
        <v>0</v>
      </c>
      <c r="O8" s="729"/>
      <c r="P8" s="729"/>
      <c r="Q8" s="729">
        <f>SUM(Investissements!Q9:S9)</f>
        <v>0</v>
      </c>
      <c r="R8" s="729"/>
      <c r="S8" s="729"/>
      <c r="T8" s="729">
        <f>SUM(Investissements!T9:V9)</f>
        <v>3700</v>
      </c>
      <c r="U8" s="729"/>
      <c r="V8" s="729"/>
      <c r="W8" s="729">
        <f>SUM(Investissements!W9:Y9)</f>
        <v>0</v>
      </c>
      <c r="X8" s="729"/>
      <c r="Y8" s="768"/>
      <c r="Z8" s="770">
        <f>SUM(Investissements!Z9:AB9)</f>
        <v>0</v>
      </c>
      <c r="AA8" s="770"/>
      <c r="AB8" s="770"/>
      <c r="AC8" s="770">
        <f>SUM(Investissements!AC9:AE9)</f>
        <v>0</v>
      </c>
      <c r="AD8" s="770"/>
      <c r="AE8" s="770"/>
      <c r="AF8" s="770">
        <f>SUM(Investissements!AF9:AH9)</f>
        <v>0</v>
      </c>
      <c r="AG8" s="770"/>
      <c r="AH8" s="770"/>
      <c r="AI8" s="770">
        <f>SUM(Investissements!AI9:AK9)</f>
        <v>0</v>
      </c>
      <c r="AJ8" s="770"/>
      <c r="AK8" s="773"/>
    </row>
    <row r="9" spans="1:37" ht="16.5" thickTop="1">
      <c r="A9" s="699" t="s">
        <v>166</v>
      </c>
      <c r="B9" s="702"/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76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764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710"/>
    </row>
    <row r="10" spans="1:37" ht="16.5" thickBot="1">
      <c r="A10" s="699"/>
      <c r="B10" s="702"/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76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76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504"/>
      <c r="AK10" s="710"/>
    </row>
    <row r="11" spans="1:37" ht="16.5" thickTop="1">
      <c r="A11" s="152" t="str">
        <f>A5</f>
        <v>Ordinateurs</v>
      </c>
      <c r="B11" s="671">
        <f>SUM(Investissements!B12:D12)</f>
        <v>375</v>
      </c>
      <c r="C11" s="672"/>
      <c r="D11" s="672"/>
      <c r="E11" s="672">
        <f>SUM(Investissements!E12:G12)</f>
        <v>416.66666666666663</v>
      </c>
      <c r="F11" s="672"/>
      <c r="G11" s="672"/>
      <c r="H11" s="672">
        <f>SUM(Investissements!H12:J12)</f>
        <v>500</v>
      </c>
      <c r="I11" s="672"/>
      <c r="J11" s="672"/>
      <c r="K11" s="672">
        <f>SUM(Investissements!K12:M12)</f>
        <v>583.33333333333326</v>
      </c>
      <c r="L11" s="672"/>
      <c r="M11" s="682"/>
      <c r="N11" s="731">
        <f>SUM(Investissements!N12:P12)</f>
        <v>625</v>
      </c>
      <c r="O11" s="731"/>
      <c r="P11" s="731"/>
      <c r="Q11" s="731">
        <f>SUM(Investissements!Q12:S12)</f>
        <v>625</v>
      </c>
      <c r="R11" s="731"/>
      <c r="S11" s="731"/>
      <c r="T11" s="731">
        <f>SUM(Investissements!T12:V12)</f>
        <v>791.66666666666652</v>
      </c>
      <c r="U11" s="731"/>
      <c r="V11" s="731"/>
      <c r="W11" s="731">
        <f>SUM(Investissements!W12:Y12)</f>
        <v>874.99999999999989</v>
      </c>
      <c r="X11" s="731"/>
      <c r="Y11" s="767"/>
      <c r="Z11" s="769">
        <f>SUM(Investissements!Z12:AB12)</f>
        <v>874.99999999999989</v>
      </c>
      <c r="AA11" s="769"/>
      <c r="AB11" s="769"/>
      <c r="AC11" s="769">
        <f>SUM(Investissements!AC12:AE12)</f>
        <v>874.99999999999989</v>
      </c>
      <c r="AD11" s="769"/>
      <c r="AE11" s="769"/>
      <c r="AF11" s="769">
        <f>SUM(Investissements!AF12:AH12)</f>
        <v>874.99999999999989</v>
      </c>
      <c r="AG11" s="769"/>
      <c r="AH11" s="769"/>
      <c r="AI11" s="769">
        <f>SUM(Investissements!AI12:AK12)</f>
        <v>874.99999999999989</v>
      </c>
      <c r="AJ11" s="769"/>
      <c r="AK11" s="771"/>
    </row>
    <row r="12" spans="1:37">
      <c r="A12" s="152" t="str">
        <f>A6</f>
        <v>Mobilier</v>
      </c>
      <c r="B12" s="673">
        <f>SUM(Investissements!B13:D13)</f>
        <v>38.25</v>
      </c>
      <c r="C12" s="627"/>
      <c r="D12" s="627"/>
      <c r="E12" s="627">
        <f>SUM(Investissements!E13:G13)</f>
        <v>41.166666666666664</v>
      </c>
      <c r="F12" s="627"/>
      <c r="G12" s="627"/>
      <c r="H12" s="627">
        <f>SUM(Investissements!H13:J13)</f>
        <v>47</v>
      </c>
      <c r="I12" s="627"/>
      <c r="J12" s="627"/>
      <c r="K12" s="627">
        <f>SUM(Investissements!K13:M13)</f>
        <v>52.833333333333329</v>
      </c>
      <c r="L12" s="627"/>
      <c r="M12" s="683"/>
      <c r="N12" s="627">
        <f>SUM(Investissements!N13:P13)</f>
        <v>55.75</v>
      </c>
      <c r="O12" s="627"/>
      <c r="P12" s="627"/>
      <c r="Q12" s="627">
        <f>SUM(Investissements!Q13:S13)</f>
        <v>55.75</v>
      </c>
      <c r="R12" s="627"/>
      <c r="S12" s="627"/>
      <c r="T12" s="627">
        <f>SUM(Investissements!T13:V13)</f>
        <v>67.416666666666657</v>
      </c>
      <c r="U12" s="627"/>
      <c r="V12" s="627"/>
      <c r="W12" s="627">
        <f>SUM(Investissements!W13:Y13)</f>
        <v>73.25</v>
      </c>
      <c r="X12" s="627"/>
      <c r="Y12" s="683"/>
      <c r="Z12" s="627">
        <f>SUM(Investissements!Z13:AB13)</f>
        <v>73.25</v>
      </c>
      <c r="AA12" s="627"/>
      <c r="AB12" s="627"/>
      <c r="AC12" s="627">
        <f>SUM(Investissements!AC13:AE13)</f>
        <v>73.25</v>
      </c>
      <c r="AD12" s="627"/>
      <c r="AE12" s="627"/>
      <c r="AF12" s="627">
        <f>SUM(Investissements!AF13:AH13)</f>
        <v>73.25</v>
      </c>
      <c r="AG12" s="627"/>
      <c r="AH12" s="627"/>
      <c r="AI12" s="627">
        <f>SUM(Investissements!AI13:AK13)</f>
        <v>73.25</v>
      </c>
      <c r="AJ12" s="627"/>
      <c r="AK12" s="772"/>
    </row>
    <row r="13" spans="1:37">
      <c r="A13" s="153" t="str">
        <f>A7</f>
        <v>Licences</v>
      </c>
      <c r="B13" s="673">
        <f>SUM(Investissements!B14:D14)</f>
        <v>0</v>
      </c>
      <c r="C13" s="627"/>
      <c r="D13" s="627"/>
      <c r="E13" s="627">
        <f>SUM(Investissements!E14:G14)</f>
        <v>0</v>
      </c>
      <c r="F13" s="627"/>
      <c r="G13" s="627"/>
      <c r="H13" s="627">
        <f>SUM(Investissements!H14:J14)</f>
        <v>0</v>
      </c>
      <c r="I13" s="627"/>
      <c r="J13" s="627"/>
      <c r="K13" s="627">
        <f>SUM(Investissements!K14:M14)</f>
        <v>0</v>
      </c>
      <c r="L13" s="627"/>
      <c r="M13" s="683"/>
      <c r="N13" s="627">
        <f>SUM(Investissements!N14:P14)</f>
        <v>0</v>
      </c>
      <c r="O13" s="627"/>
      <c r="P13" s="627"/>
      <c r="Q13" s="627">
        <f>SUM(Investissements!Q14:S14)</f>
        <v>0</v>
      </c>
      <c r="R13" s="627"/>
      <c r="S13" s="627"/>
      <c r="T13" s="627">
        <f>SUM(Investissements!T14:V14)</f>
        <v>0</v>
      </c>
      <c r="U13" s="627"/>
      <c r="V13" s="627"/>
      <c r="W13" s="627">
        <f>SUM(Investissements!W14:Y14)</f>
        <v>0</v>
      </c>
      <c r="X13" s="627"/>
      <c r="Y13" s="683"/>
      <c r="Z13" s="627">
        <f>SUM(Investissements!Z14:AB14)</f>
        <v>0</v>
      </c>
      <c r="AA13" s="627"/>
      <c r="AB13" s="627"/>
      <c r="AC13" s="627">
        <f>SUM(Investissements!AC14:AE14)</f>
        <v>0</v>
      </c>
      <c r="AD13" s="627"/>
      <c r="AE13" s="627"/>
      <c r="AF13" s="627">
        <f>SUM(Investissements!AF14:AH14)</f>
        <v>0</v>
      </c>
      <c r="AG13" s="627"/>
      <c r="AH13" s="627"/>
      <c r="AI13" s="627">
        <f>SUM(Investissements!AI14:AK14)</f>
        <v>0</v>
      </c>
      <c r="AJ13" s="627"/>
      <c r="AK13" s="772"/>
    </row>
    <row r="14" spans="1:37" ht="16.5" thickBot="1">
      <c r="A14" s="142" t="s">
        <v>165</v>
      </c>
      <c r="B14" s="763">
        <f>SUM(Investissements!B15:D15)</f>
        <v>413.25</v>
      </c>
      <c r="C14" s="722"/>
      <c r="D14" s="722"/>
      <c r="E14" s="722">
        <f>SUM(Investissements!E15:G15)</f>
        <v>457.83333333333331</v>
      </c>
      <c r="F14" s="722"/>
      <c r="G14" s="722"/>
      <c r="H14" s="722">
        <f>SUM(Investissements!H15:J15)</f>
        <v>547</v>
      </c>
      <c r="I14" s="722"/>
      <c r="J14" s="722"/>
      <c r="K14" s="722">
        <f>SUM(Investissements!K15:M15)</f>
        <v>636.16666666666663</v>
      </c>
      <c r="L14" s="722"/>
      <c r="M14" s="765"/>
      <c r="N14" s="729">
        <f>SUM(Investissements!N15:P15)</f>
        <v>680.75</v>
      </c>
      <c r="O14" s="729"/>
      <c r="P14" s="729"/>
      <c r="Q14" s="729">
        <f>SUM(Investissements!Q15:S15)</f>
        <v>680.75</v>
      </c>
      <c r="R14" s="729"/>
      <c r="S14" s="729"/>
      <c r="T14" s="729">
        <f>SUM(Investissements!T15:V15)</f>
        <v>859.08333333333326</v>
      </c>
      <c r="U14" s="729"/>
      <c r="V14" s="729"/>
      <c r="W14" s="729">
        <f>SUM(Investissements!W15:Y15)</f>
        <v>948.25</v>
      </c>
      <c r="X14" s="729"/>
      <c r="Y14" s="768"/>
      <c r="Z14" s="770">
        <f>SUM(Investissements!Z15:AB15)</f>
        <v>948.25</v>
      </c>
      <c r="AA14" s="770"/>
      <c r="AB14" s="770"/>
      <c r="AC14" s="770">
        <f>SUM(Investissements!AC15:AE15)</f>
        <v>948.25</v>
      </c>
      <c r="AD14" s="770"/>
      <c r="AE14" s="770"/>
      <c r="AF14" s="770">
        <f>SUM(Investissements!AF15:AH15)</f>
        <v>948.25</v>
      </c>
      <c r="AG14" s="770"/>
      <c r="AH14" s="770"/>
      <c r="AI14" s="770">
        <f>SUM(Investissements!AI15:AK15)</f>
        <v>948.25</v>
      </c>
      <c r="AJ14" s="770"/>
      <c r="AK14" s="773"/>
    </row>
    <row r="15" spans="1:37" ht="16.5" thickTop="1"/>
  </sheetData>
  <mergeCells count="162">
    <mergeCell ref="AI9:AK9"/>
    <mergeCell ref="AI10:AK10"/>
    <mergeCell ref="AI11:AK11"/>
    <mergeCell ref="AI12:AK12"/>
    <mergeCell ref="AI13:AK13"/>
    <mergeCell ref="AI14:AK14"/>
    <mergeCell ref="AI3:AK3"/>
    <mergeCell ref="AI4:AK4"/>
    <mergeCell ref="AI5:AK5"/>
    <mergeCell ref="AI6:AK6"/>
    <mergeCell ref="AI7:AK7"/>
    <mergeCell ref="AI8:AK8"/>
    <mergeCell ref="AF9:AH9"/>
    <mergeCell ref="AF10:AH10"/>
    <mergeCell ref="AF11:AH11"/>
    <mergeCell ref="AF12:AH12"/>
    <mergeCell ref="AF13:AH13"/>
    <mergeCell ref="AF14:AH14"/>
    <mergeCell ref="AF3:AH3"/>
    <mergeCell ref="AF4:AH4"/>
    <mergeCell ref="AF5:AH5"/>
    <mergeCell ref="AF6:AH6"/>
    <mergeCell ref="AF7:AH7"/>
    <mergeCell ref="AF8:AH8"/>
    <mergeCell ref="AC9:AE9"/>
    <mergeCell ref="AC10:AE10"/>
    <mergeCell ref="AC11:AE11"/>
    <mergeCell ref="AC12:AE12"/>
    <mergeCell ref="AC13:AE13"/>
    <mergeCell ref="AC14:AE14"/>
    <mergeCell ref="AC3:AE3"/>
    <mergeCell ref="AC4:AE4"/>
    <mergeCell ref="AC5:AE5"/>
    <mergeCell ref="AC6:AE6"/>
    <mergeCell ref="AC7:AE7"/>
    <mergeCell ref="AC8:AE8"/>
    <mergeCell ref="Z9:AB9"/>
    <mergeCell ref="Z10:AB10"/>
    <mergeCell ref="Z11:AB11"/>
    <mergeCell ref="Z12:AB12"/>
    <mergeCell ref="Z13:AB13"/>
    <mergeCell ref="Z14:AB14"/>
    <mergeCell ref="Z3:AB3"/>
    <mergeCell ref="Z4:AB4"/>
    <mergeCell ref="Z5:AB5"/>
    <mergeCell ref="Z6:AB6"/>
    <mergeCell ref="Z7:AB7"/>
    <mergeCell ref="Z8:AB8"/>
    <mergeCell ref="W9:Y9"/>
    <mergeCell ref="W10:Y10"/>
    <mergeCell ref="W11:Y11"/>
    <mergeCell ref="W12:Y12"/>
    <mergeCell ref="W13:Y13"/>
    <mergeCell ref="W14:Y14"/>
    <mergeCell ref="W3:Y3"/>
    <mergeCell ref="W4:Y4"/>
    <mergeCell ref="W5:Y5"/>
    <mergeCell ref="W6:Y6"/>
    <mergeCell ref="W7:Y7"/>
    <mergeCell ref="W8:Y8"/>
    <mergeCell ref="T9:V9"/>
    <mergeCell ref="T10:V10"/>
    <mergeCell ref="T11:V11"/>
    <mergeCell ref="T12:V12"/>
    <mergeCell ref="T13:V13"/>
    <mergeCell ref="T14:V14"/>
    <mergeCell ref="T3:V3"/>
    <mergeCell ref="T4:V4"/>
    <mergeCell ref="T5:V5"/>
    <mergeCell ref="T6:V6"/>
    <mergeCell ref="T7:V7"/>
    <mergeCell ref="T8:V8"/>
    <mergeCell ref="Q9:S9"/>
    <mergeCell ref="Q10:S10"/>
    <mergeCell ref="Q11:S11"/>
    <mergeCell ref="Q12:S12"/>
    <mergeCell ref="Q13:S13"/>
    <mergeCell ref="Q14:S14"/>
    <mergeCell ref="Q3:S3"/>
    <mergeCell ref="Q4:S4"/>
    <mergeCell ref="Q5:S5"/>
    <mergeCell ref="Q6:S6"/>
    <mergeCell ref="Q7:S7"/>
    <mergeCell ref="Q8:S8"/>
    <mergeCell ref="N9:P9"/>
    <mergeCell ref="N10:P10"/>
    <mergeCell ref="N11:P11"/>
    <mergeCell ref="N12:P12"/>
    <mergeCell ref="N13:P13"/>
    <mergeCell ref="N14:P14"/>
    <mergeCell ref="N3:P3"/>
    <mergeCell ref="N4:P4"/>
    <mergeCell ref="N5:P5"/>
    <mergeCell ref="N6:P6"/>
    <mergeCell ref="N7:P7"/>
    <mergeCell ref="N8:P8"/>
    <mergeCell ref="K12:M12"/>
    <mergeCell ref="K13:M13"/>
    <mergeCell ref="K14:M14"/>
    <mergeCell ref="K3:M3"/>
    <mergeCell ref="K4:M4"/>
    <mergeCell ref="K5:M5"/>
    <mergeCell ref="K6:M6"/>
    <mergeCell ref="K7:M7"/>
    <mergeCell ref="K8:M8"/>
    <mergeCell ref="H3:J3"/>
    <mergeCell ref="H4:J4"/>
    <mergeCell ref="H5:J5"/>
    <mergeCell ref="H6:J6"/>
    <mergeCell ref="H7:J7"/>
    <mergeCell ref="H8:J8"/>
    <mergeCell ref="K9:M9"/>
    <mergeCell ref="K10:M10"/>
    <mergeCell ref="K11:M11"/>
    <mergeCell ref="E11:G11"/>
    <mergeCell ref="E12:G12"/>
    <mergeCell ref="E13:G13"/>
    <mergeCell ref="E14:G14"/>
    <mergeCell ref="B11:D11"/>
    <mergeCell ref="B12:D12"/>
    <mergeCell ref="B13:D13"/>
    <mergeCell ref="B14:D14"/>
    <mergeCell ref="H9:J9"/>
    <mergeCell ref="H10:J10"/>
    <mergeCell ref="H11:J11"/>
    <mergeCell ref="H12:J12"/>
    <mergeCell ref="H13:J13"/>
    <mergeCell ref="H14:J14"/>
    <mergeCell ref="E3:G3"/>
    <mergeCell ref="E4:G4"/>
    <mergeCell ref="E5:G5"/>
    <mergeCell ref="E6:G6"/>
    <mergeCell ref="E7:G7"/>
    <mergeCell ref="E8:G8"/>
    <mergeCell ref="A3:A4"/>
    <mergeCell ref="A9:A10"/>
    <mergeCell ref="B3:D3"/>
    <mergeCell ref="B4:D4"/>
    <mergeCell ref="B5:D5"/>
    <mergeCell ref="B6:D6"/>
    <mergeCell ref="B7:D7"/>
    <mergeCell ref="B8:D8"/>
    <mergeCell ref="B9:D9"/>
    <mergeCell ref="B10:D10"/>
    <mergeCell ref="E9:G9"/>
    <mergeCell ref="E10:G10"/>
    <mergeCell ref="T2:V2"/>
    <mergeCell ref="W2:Y2"/>
    <mergeCell ref="Z2:AB2"/>
    <mergeCell ref="AC2:AE2"/>
    <mergeCell ref="AF2:AH2"/>
    <mergeCell ref="AI2:AK2"/>
    <mergeCell ref="A1:A2"/>
    <mergeCell ref="B1:M1"/>
    <mergeCell ref="N1:Y1"/>
    <mergeCell ref="Z1:AK1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W3" sqref="W3:Y15"/>
    </sheetView>
  </sheetViews>
  <sheetFormatPr baseColWidth="10" defaultRowHeight="15" x14ac:dyDescent="0"/>
  <cols>
    <col min="1" max="1" width="32.1640625" bestFit="1" customWidth="1"/>
    <col min="2" max="37" width="5" customWidth="1"/>
  </cols>
  <sheetData>
    <row r="1" spans="1:37" ht="16.5" customHeight="1" thickTop="1">
      <c r="A1" s="430" t="s">
        <v>126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 ht="15.75" customHeight="1" thickBot="1">
      <c r="A2" s="431"/>
      <c r="B2" s="742" t="s">
        <v>143</v>
      </c>
      <c r="C2" s="690"/>
      <c r="D2" s="691"/>
      <c r="E2" s="689" t="s">
        <v>144</v>
      </c>
      <c r="F2" s="690"/>
      <c r="G2" s="691"/>
      <c r="H2" s="689" t="s">
        <v>145</v>
      </c>
      <c r="I2" s="690"/>
      <c r="J2" s="691"/>
      <c r="K2" s="689" t="s">
        <v>146</v>
      </c>
      <c r="L2" s="690"/>
      <c r="M2" s="691"/>
      <c r="N2" s="689" t="s">
        <v>147</v>
      </c>
      <c r="O2" s="690"/>
      <c r="P2" s="691"/>
      <c r="Q2" s="689" t="s">
        <v>150</v>
      </c>
      <c r="R2" s="690"/>
      <c r="S2" s="691"/>
      <c r="T2" s="689" t="s">
        <v>149</v>
      </c>
      <c r="U2" s="690"/>
      <c r="V2" s="691"/>
      <c r="W2" s="689" t="s">
        <v>151</v>
      </c>
      <c r="X2" s="690"/>
      <c r="Y2" s="691"/>
      <c r="Z2" s="689" t="s">
        <v>148</v>
      </c>
      <c r="AA2" s="690"/>
      <c r="AB2" s="691"/>
      <c r="AC2" s="689" t="s">
        <v>152</v>
      </c>
      <c r="AD2" s="690"/>
      <c r="AE2" s="691"/>
      <c r="AF2" s="689" t="s">
        <v>153</v>
      </c>
      <c r="AG2" s="690"/>
      <c r="AH2" s="691"/>
      <c r="AI2" s="689" t="s">
        <v>154</v>
      </c>
      <c r="AJ2" s="690"/>
      <c r="AK2" s="692"/>
    </row>
    <row r="3" spans="1:37" ht="16.5" thickTop="1">
      <c r="A3" s="699" t="s">
        <v>120</v>
      </c>
      <c r="B3" s="522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711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711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754"/>
    </row>
    <row r="4" spans="1:37" ht="16.5" thickBot="1">
      <c r="A4" s="699"/>
      <c r="B4" s="503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710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710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751"/>
    </row>
    <row r="5" spans="1:37" ht="16.5" thickTop="1">
      <c r="A5" s="144" t="s">
        <v>85</v>
      </c>
      <c r="B5" s="703">
        <f>SUM('Comptes de resultats'!B6:D6)</f>
        <v>0</v>
      </c>
      <c r="C5" s="704"/>
      <c r="D5" s="704"/>
      <c r="E5" s="704">
        <f>SUM('Comptes de resultats'!E6:G6)</f>
        <v>15975</v>
      </c>
      <c r="F5" s="704"/>
      <c r="G5" s="704"/>
      <c r="H5" s="704">
        <f>SUM('Comptes de resultats'!H6:J6)</f>
        <v>55025</v>
      </c>
      <c r="I5" s="704"/>
      <c r="J5" s="704"/>
      <c r="K5" s="704">
        <f>SUM('Comptes de resultats'!K6:M6)</f>
        <v>72779</v>
      </c>
      <c r="L5" s="704"/>
      <c r="M5" s="781"/>
      <c r="N5" s="719">
        <f>SUM('Comptes de resultats'!N6:P6)</f>
        <v>101102</v>
      </c>
      <c r="O5" s="719"/>
      <c r="P5" s="719"/>
      <c r="Q5" s="719">
        <f>SUM('Comptes de resultats'!Q6:S6)</f>
        <v>123880</v>
      </c>
      <c r="R5" s="719"/>
      <c r="S5" s="719"/>
      <c r="T5" s="719">
        <f>SUM('Comptes de resultats'!T6:V6)</f>
        <v>151665</v>
      </c>
      <c r="U5" s="719"/>
      <c r="V5" s="719"/>
      <c r="W5" s="719">
        <f>SUM('Comptes de resultats'!W6:Y6)</f>
        <v>185903</v>
      </c>
      <c r="X5" s="719"/>
      <c r="Y5" s="789"/>
      <c r="Z5" s="733">
        <f>SUM('Comptes de resultats'!Z6:AB6)</f>
        <v>227687</v>
      </c>
      <c r="AA5" s="733"/>
      <c r="AB5" s="733"/>
      <c r="AC5" s="733">
        <f>SUM('Comptes de resultats'!AC6:AE6)</f>
        <v>278914</v>
      </c>
      <c r="AD5" s="733"/>
      <c r="AE5" s="733"/>
      <c r="AF5" s="733">
        <f>SUM('Comptes de resultats'!AF6:AH6)</f>
        <v>341696</v>
      </c>
      <c r="AG5" s="733"/>
      <c r="AH5" s="733"/>
      <c r="AI5" s="733">
        <f>SUM('Comptes de resultats'!AI6:AK6)</f>
        <v>418573</v>
      </c>
      <c r="AJ5" s="733"/>
      <c r="AK5" s="791"/>
    </row>
    <row r="6" spans="1:37">
      <c r="A6" s="144" t="s">
        <v>28</v>
      </c>
      <c r="B6" s="774">
        <f>SUM('Comptes de resultats'!B7:D7)</f>
        <v>14442.74</v>
      </c>
      <c r="C6" s="775"/>
      <c r="D6" s="775"/>
      <c r="E6" s="775">
        <f>SUM('Comptes de resultats'!E7:G7)</f>
        <v>30263.97</v>
      </c>
      <c r="F6" s="775"/>
      <c r="G6" s="775"/>
      <c r="H6" s="775">
        <f>SUM('Comptes de resultats'!H7:J7)</f>
        <v>31396.47</v>
      </c>
      <c r="I6" s="775"/>
      <c r="J6" s="775"/>
      <c r="K6" s="775">
        <f>SUM('Comptes de resultats'!K7:M7)</f>
        <v>32528.97</v>
      </c>
      <c r="L6" s="775"/>
      <c r="M6" s="782"/>
      <c r="N6" s="775">
        <f>SUM('Comptes de resultats'!N7:P7)</f>
        <v>41071.360000000001</v>
      </c>
      <c r="O6" s="775"/>
      <c r="P6" s="775"/>
      <c r="Q6" s="775">
        <f>SUM('Comptes de resultats'!Q7:S7)</f>
        <v>48466.820000000007</v>
      </c>
      <c r="R6" s="775"/>
      <c r="S6" s="775"/>
      <c r="T6" s="775">
        <f>SUM('Comptes de resultats'!T7:V7)</f>
        <v>66076.77</v>
      </c>
      <c r="U6" s="775"/>
      <c r="V6" s="775"/>
      <c r="W6" s="775">
        <f>SUM('Comptes de resultats'!W7:Y7)</f>
        <v>69605.930000000008</v>
      </c>
      <c r="X6" s="775"/>
      <c r="Y6" s="782"/>
      <c r="Z6" s="775">
        <f>SUM('Comptes de resultats'!Z7:AB7)</f>
        <v>93529.81</v>
      </c>
      <c r="AA6" s="775"/>
      <c r="AB6" s="775"/>
      <c r="AC6" s="775">
        <f>SUM('Comptes de resultats'!AC7:AE7)</f>
        <v>96896.66</v>
      </c>
      <c r="AD6" s="775"/>
      <c r="AE6" s="775"/>
      <c r="AF6" s="775">
        <f>SUM('Comptes de resultats'!AF7:AH7)</f>
        <v>101631.38</v>
      </c>
      <c r="AG6" s="775"/>
      <c r="AH6" s="775"/>
      <c r="AI6" s="775">
        <f>SUM('Comptes de resultats'!AI7:AK7)</f>
        <v>107012.77</v>
      </c>
      <c r="AJ6" s="775"/>
      <c r="AK6" s="792"/>
    </row>
    <row r="7" spans="1:37">
      <c r="A7" s="144" t="s">
        <v>86</v>
      </c>
      <c r="B7" s="774">
        <f>SUM('Comptes de resultats'!B8:D8)</f>
        <v>23373</v>
      </c>
      <c r="C7" s="775"/>
      <c r="D7" s="775"/>
      <c r="E7" s="775">
        <f>SUM('Comptes de resultats'!E8:G8)</f>
        <v>27048</v>
      </c>
      <c r="F7" s="775"/>
      <c r="G7" s="775"/>
      <c r="H7" s="775">
        <f>SUM('Comptes de resultats'!H8:J8)</f>
        <v>34398</v>
      </c>
      <c r="I7" s="775"/>
      <c r="J7" s="775"/>
      <c r="K7" s="775">
        <f>SUM('Comptes de resultats'!K8:M8)</f>
        <v>41160</v>
      </c>
      <c r="L7" s="775"/>
      <c r="M7" s="782"/>
      <c r="N7" s="775">
        <f>SUM('Comptes de resultats'!N8:P8)</f>
        <v>48069</v>
      </c>
      <c r="O7" s="775"/>
      <c r="P7" s="775"/>
      <c r="Q7" s="775">
        <f>SUM('Comptes de resultats'!Q8:S8)</f>
        <v>48069</v>
      </c>
      <c r="R7" s="775"/>
      <c r="S7" s="775"/>
      <c r="T7" s="775">
        <f>SUM('Comptes de resultats'!T8:V8)</f>
        <v>48069</v>
      </c>
      <c r="U7" s="775"/>
      <c r="V7" s="775"/>
      <c r="W7" s="775">
        <f>SUM('Comptes de resultats'!W8:Y8)</f>
        <v>48069</v>
      </c>
      <c r="X7" s="775"/>
      <c r="Y7" s="782"/>
      <c r="Z7" s="775">
        <f>SUM('Comptes de resultats'!Z8:AB8)</f>
        <v>66591</v>
      </c>
      <c r="AA7" s="775"/>
      <c r="AB7" s="775"/>
      <c r="AC7" s="775">
        <f>SUM('Comptes de resultats'!AC8:AE8)</f>
        <v>73647</v>
      </c>
      <c r="AD7" s="775"/>
      <c r="AE7" s="775"/>
      <c r="AF7" s="775">
        <f>SUM('Comptes de resultats'!AF8:AH8)</f>
        <v>73647</v>
      </c>
      <c r="AG7" s="775"/>
      <c r="AH7" s="775"/>
      <c r="AI7" s="775">
        <f>SUM('Comptes de resultats'!AI8:AK8)</f>
        <v>73647</v>
      </c>
      <c r="AJ7" s="775"/>
      <c r="AK7" s="792"/>
    </row>
    <row r="8" spans="1:37">
      <c r="A8" s="144" t="s">
        <v>133</v>
      </c>
      <c r="B8" s="774">
        <f>SUM('Comptes de resultats'!B9:D9)</f>
        <v>37815.74</v>
      </c>
      <c r="C8" s="775"/>
      <c r="D8" s="775"/>
      <c r="E8" s="775">
        <f>SUM('Comptes de resultats'!E9:G9)</f>
        <v>57311.969999999994</v>
      </c>
      <c r="F8" s="775"/>
      <c r="G8" s="775"/>
      <c r="H8" s="775">
        <f>SUM('Comptes de resultats'!H9:J9)</f>
        <v>65794.47</v>
      </c>
      <c r="I8" s="775"/>
      <c r="J8" s="775"/>
      <c r="K8" s="775">
        <f>SUM('Comptes de resultats'!K9:M9)</f>
        <v>73688.97</v>
      </c>
      <c r="L8" s="775"/>
      <c r="M8" s="782"/>
      <c r="N8" s="775">
        <f>SUM('Comptes de resultats'!N9:P9)</f>
        <v>89140.36</v>
      </c>
      <c r="O8" s="775"/>
      <c r="P8" s="775"/>
      <c r="Q8" s="775">
        <f>SUM('Comptes de resultats'!Q9:S9)</f>
        <v>96535.82</v>
      </c>
      <c r="R8" s="775"/>
      <c r="S8" s="775"/>
      <c r="T8" s="775">
        <f>SUM('Comptes de resultats'!T9:V9)</f>
        <v>114145.77</v>
      </c>
      <c r="U8" s="775"/>
      <c r="V8" s="775"/>
      <c r="W8" s="775">
        <f>SUM('Comptes de resultats'!W9:Y9)</f>
        <v>117674.93000000001</v>
      </c>
      <c r="X8" s="775"/>
      <c r="Y8" s="782"/>
      <c r="Z8" s="775">
        <f>SUM('Comptes de resultats'!Z9:AB9)</f>
        <v>160120.81</v>
      </c>
      <c r="AA8" s="775"/>
      <c r="AB8" s="775"/>
      <c r="AC8" s="775">
        <f>SUM('Comptes de resultats'!AC9:AE9)</f>
        <v>170543.66</v>
      </c>
      <c r="AD8" s="775"/>
      <c r="AE8" s="775"/>
      <c r="AF8" s="775">
        <f>SUM('Comptes de resultats'!AF9:AH9)</f>
        <v>175278.38</v>
      </c>
      <c r="AG8" s="775"/>
      <c r="AH8" s="775"/>
      <c r="AI8" s="775">
        <f>SUM('Comptes de resultats'!AI9:AK9)</f>
        <v>180659.77000000002</v>
      </c>
      <c r="AJ8" s="775"/>
      <c r="AK8" s="792"/>
    </row>
    <row r="9" spans="1:37" ht="16.5" thickBot="1">
      <c r="A9" s="144" t="s">
        <v>87</v>
      </c>
      <c r="B9" s="705">
        <f>SUM('Comptes de resultats'!B10:D10)</f>
        <v>413.25</v>
      </c>
      <c r="C9" s="706"/>
      <c r="D9" s="706"/>
      <c r="E9" s="706">
        <f>SUM('Comptes de resultats'!E10:G10)</f>
        <v>457.83333333333331</v>
      </c>
      <c r="F9" s="706"/>
      <c r="G9" s="706"/>
      <c r="H9" s="706">
        <f>SUM('Comptes de resultats'!H10:J10)</f>
        <v>547</v>
      </c>
      <c r="I9" s="706"/>
      <c r="J9" s="706"/>
      <c r="K9" s="706">
        <f>SUM('Comptes de resultats'!K10:M10)</f>
        <v>636.16666666666663</v>
      </c>
      <c r="L9" s="706"/>
      <c r="M9" s="779"/>
      <c r="N9" s="721">
        <f>SUM('Comptes de resultats'!N10:P10)</f>
        <v>680.75</v>
      </c>
      <c r="O9" s="721"/>
      <c r="P9" s="721"/>
      <c r="Q9" s="721">
        <f>SUM('Comptes de resultats'!Q10:S10)</f>
        <v>680.75</v>
      </c>
      <c r="R9" s="721"/>
      <c r="S9" s="721"/>
      <c r="T9" s="721">
        <f>SUM('Comptes de resultats'!T10:V10)</f>
        <v>859.08333333333326</v>
      </c>
      <c r="U9" s="721"/>
      <c r="V9" s="721"/>
      <c r="W9" s="721">
        <f>SUM('Comptes de resultats'!W10:Y10)</f>
        <v>948.25</v>
      </c>
      <c r="X9" s="721"/>
      <c r="Y9" s="812"/>
      <c r="Z9" s="735">
        <f>SUM('Comptes de resultats'!Z10:AB10)</f>
        <v>948.25</v>
      </c>
      <c r="AA9" s="735"/>
      <c r="AB9" s="735"/>
      <c r="AC9" s="735">
        <f>SUM('Comptes de resultats'!AC10:AE10)</f>
        <v>948.25</v>
      </c>
      <c r="AD9" s="735"/>
      <c r="AE9" s="735"/>
      <c r="AF9" s="735">
        <f>SUM('Comptes de resultats'!AF10:AH10)</f>
        <v>948.25</v>
      </c>
      <c r="AG9" s="735"/>
      <c r="AH9" s="735"/>
      <c r="AI9" s="735">
        <f>SUM('Comptes de resultats'!AI10:AK10)</f>
        <v>632.16666666666663</v>
      </c>
      <c r="AJ9" s="735"/>
      <c r="AK9" s="800"/>
    </row>
    <row r="10" spans="1:37" ht="16.5" thickTop="1">
      <c r="A10" s="699" t="s">
        <v>121</v>
      </c>
      <c r="B10" s="527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54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54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58"/>
    </row>
    <row r="11" spans="1:37" ht="16.5" thickBot="1">
      <c r="A11" s="699"/>
      <c r="B11" s="527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54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54"/>
      <c r="Z11" s="513"/>
      <c r="AA11" s="513"/>
      <c r="AB11" s="513"/>
      <c r="AC11" s="513"/>
      <c r="AD11" s="513"/>
      <c r="AE11" s="513"/>
      <c r="AF11" s="513"/>
      <c r="AG11" s="513"/>
      <c r="AH11" s="513"/>
      <c r="AI11" s="513"/>
      <c r="AJ11" s="513"/>
      <c r="AK11" s="558"/>
    </row>
    <row r="12" spans="1:37" ht="16.5" thickTop="1">
      <c r="A12" s="144" t="s">
        <v>167</v>
      </c>
      <c r="B12" s="776">
        <f>SUM('Comptes de resultats'!B13:D13)</f>
        <v>-37677.99</v>
      </c>
      <c r="C12" s="777"/>
      <c r="D12" s="777"/>
      <c r="E12" s="777">
        <f>SUM('Comptes de resultats'!E13:G13)</f>
        <v>-41336.969999999994</v>
      </c>
      <c r="F12" s="777"/>
      <c r="G12" s="777"/>
      <c r="H12" s="777">
        <f>SUM('Comptes de resultats'!H13:J13)</f>
        <v>-10769.469999999994</v>
      </c>
      <c r="I12" s="777"/>
      <c r="J12" s="777"/>
      <c r="K12" s="777">
        <f>SUM('Comptes de resultats'!K13:M13)</f>
        <v>-909.96999999999389</v>
      </c>
      <c r="L12" s="777"/>
      <c r="M12" s="780"/>
      <c r="N12" s="783">
        <f>SUM('Comptes de resultats'!N13:P13)</f>
        <v>11961.64</v>
      </c>
      <c r="O12" s="783"/>
      <c r="P12" s="783"/>
      <c r="Q12" s="783">
        <f>SUM('Comptes de resultats'!Q13:S13)</f>
        <v>27344.179999999993</v>
      </c>
      <c r="R12" s="783"/>
      <c r="S12" s="783"/>
      <c r="T12" s="783">
        <f>SUM('Comptes de resultats'!T13:V13)</f>
        <v>37519.229999999996</v>
      </c>
      <c r="U12" s="783"/>
      <c r="V12" s="783"/>
      <c r="W12" s="783">
        <f>SUM('Comptes de resultats'!W13:Y13)</f>
        <v>68228.070000000007</v>
      </c>
      <c r="X12" s="783"/>
      <c r="Y12" s="788"/>
      <c r="Z12" s="790">
        <f>SUM('Comptes de resultats'!Z13:AB13)</f>
        <v>67566.19</v>
      </c>
      <c r="AA12" s="790"/>
      <c r="AB12" s="790"/>
      <c r="AC12" s="790">
        <f>SUM('Comptes de resultats'!AC13:AE13)</f>
        <v>108370.34</v>
      </c>
      <c r="AD12" s="790"/>
      <c r="AE12" s="790"/>
      <c r="AF12" s="790">
        <f>SUM('Comptes de resultats'!AF13:AH13)</f>
        <v>166417.62</v>
      </c>
      <c r="AG12" s="790"/>
      <c r="AH12" s="790"/>
      <c r="AI12" s="790">
        <f>SUM('Comptes de resultats'!AI13:AK13)</f>
        <v>237913.22999999998</v>
      </c>
      <c r="AJ12" s="790"/>
      <c r="AK12" s="801"/>
    </row>
    <row r="13" spans="1:37" ht="16.5" thickBot="1">
      <c r="A13" s="144" t="s">
        <v>230</v>
      </c>
      <c r="B13" s="705">
        <f>B12</f>
        <v>-37677.99</v>
      </c>
      <c r="C13" s="706"/>
      <c r="D13" s="706"/>
      <c r="E13" s="706">
        <f>B13+E12</f>
        <v>-79014.959999999992</v>
      </c>
      <c r="F13" s="706"/>
      <c r="G13" s="706"/>
      <c r="H13" s="706">
        <f t="shared" ref="H13" si="0">E13+H12</f>
        <v>-89784.43</v>
      </c>
      <c r="I13" s="706"/>
      <c r="J13" s="706"/>
      <c r="K13" s="706">
        <f t="shared" ref="K13" si="1">H13+K12</f>
        <v>-90694.399999999994</v>
      </c>
      <c r="L13" s="706"/>
      <c r="M13" s="779"/>
      <c r="N13" s="706">
        <f t="shared" ref="N13" si="2">K13+N12</f>
        <v>-78732.759999999995</v>
      </c>
      <c r="O13" s="706"/>
      <c r="P13" s="706"/>
      <c r="Q13" s="706">
        <f t="shared" ref="Q13" si="3">N13+Q12</f>
        <v>-51388.58</v>
      </c>
      <c r="R13" s="706"/>
      <c r="S13" s="706"/>
      <c r="T13" s="706">
        <f t="shared" ref="T13" si="4">Q13+T12</f>
        <v>-13869.350000000006</v>
      </c>
      <c r="U13" s="706"/>
      <c r="V13" s="706"/>
      <c r="W13" s="706">
        <f t="shared" ref="W13" si="5">T13+W12</f>
        <v>54358.720000000001</v>
      </c>
      <c r="X13" s="706"/>
      <c r="Y13" s="779"/>
      <c r="Z13" s="706">
        <f t="shared" ref="Z13" si="6">W13+Z12</f>
        <v>121924.91</v>
      </c>
      <c r="AA13" s="706"/>
      <c r="AB13" s="706"/>
      <c r="AC13" s="706">
        <f t="shared" ref="AC13" si="7">Z13+AC12</f>
        <v>230295.25</v>
      </c>
      <c r="AD13" s="706"/>
      <c r="AE13" s="706"/>
      <c r="AF13" s="706">
        <f t="shared" ref="AF13" si="8">AC13+AF12</f>
        <v>396712.87</v>
      </c>
      <c r="AG13" s="706"/>
      <c r="AH13" s="706"/>
      <c r="AI13" s="706">
        <f t="shared" ref="AI13" si="9">AF13+AI12</f>
        <v>634626.1</v>
      </c>
      <c r="AJ13" s="706"/>
      <c r="AK13" s="802"/>
    </row>
    <row r="14" spans="1:37" ht="16.5" thickTop="1">
      <c r="A14" s="699" t="s">
        <v>125</v>
      </c>
      <c r="B14" s="527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54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54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58"/>
    </row>
    <row r="15" spans="1:37" ht="16.5" thickBot="1">
      <c r="A15" s="699"/>
      <c r="B15" s="527"/>
      <c r="C15" s="513"/>
      <c r="D15" s="513"/>
      <c r="E15" s="513"/>
      <c r="F15" s="513"/>
      <c r="G15" s="513"/>
      <c r="H15" s="513"/>
      <c r="I15" s="513"/>
      <c r="J15" s="513"/>
      <c r="K15" s="564"/>
      <c r="L15" s="564"/>
      <c r="M15" s="778"/>
      <c r="N15" s="513"/>
      <c r="O15" s="513"/>
      <c r="P15" s="513"/>
      <c r="Q15" s="513"/>
      <c r="R15" s="513"/>
      <c r="S15" s="513"/>
      <c r="T15" s="513"/>
      <c r="U15" s="513"/>
      <c r="V15" s="513"/>
      <c r="W15" s="583"/>
      <c r="X15" s="583"/>
      <c r="Y15" s="811"/>
      <c r="Z15" s="513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58"/>
    </row>
    <row r="16" spans="1:37" ht="16.5" thickTop="1">
      <c r="A16" s="398" t="s">
        <v>122</v>
      </c>
      <c r="B16" s="793">
        <f>'Comptes de resultats'!B18:M18</f>
        <v>-90694.399999999936</v>
      </c>
      <c r="C16" s="794"/>
      <c r="D16" s="794"/>
      <c r="E16" s="794"/>
      <c r="F16" s="794"/>
      <c r="G16" s="794"/>
      <c r="H16" s="794"/>
      <c r="I16" s="794"/>
      <c r="J16" s="794"/>
      <c r="K16" s="794"/>
      <c r="L16" s="794"/>
      <c r="M16" s="794"/>
      <c r="N16" s="784">
        <f>'Comptes de resultats'!N18:Y18</f>
        <v>145053.12</v>
      </c>
      <c r="O16" s="785"/>
      <c r="P16" s="785"/>
      <c r="Q16" s="785"/>
      <c r="R16" s="785"/>
      <c r="S16" s="785"/>
      <c r="T16" s="785"/>
      <c r="U16" s="785"/>
      <c r="V16" s="785"/>
      <c r="W16" s="785"/>
      <c r="X16" s="785"/>
      <c r="Y16" s="785"/>
      <c r="Z16" s="803">
        <f>'Comptes de resultats'!Z18:AK18</f>
        <v>580267.38</v>
      </c>
      <c r="AA16" s="804"/>
      <c r="AB16" s="804"/>
      <c r="AC16" s="804"/>
      <c r="AD16" s="804"/>
      <c r="AE16" s="804"/>
      <c r="AF16" s="804"/>
      <c r="AG16" s="804"/>
      <c r="AH16" s="804"/>
      <c r="AI16" s="804"/>
      <c r="AJ16" s="804"/>
      <c r="AK16" s="805"/>
    </row>
    <row r="17" spans="1:37">
      <c r="A17" s="398" t="s">
        <v>124</v>
      </c>
      <c r="B17" s="795">
        <f>'Comptes de resultats'!B19:M19</f>
        <v>0</v>
      </c>
      <c r="C17" s="796"/>
      <c r="D17" s="796"/>
      <c r="E17" s="796"/>
      <c r="F17" s="796"/>
      <c r="G17" s="796"/>
      <c r="H17" s="796"/>
      <c r="I17" s="796"/>
      <c r="J17" s="796"/>
      <c r="K17" s="796"/>
      <c r="L17" s="796"/>
      <c r="M17" s="796"/>
      <c r="N17" s="799">
        <f>'Comptes de resultats'!N19:Y19</f>
        <v>17938.377600000014</v>
      </c>
      <c r="O17" s="796"/>
      <c r="P17" s="796"/>
      <c r="Q17" s="796"/>
      <c r="R17" s="796"/>
      <c r="S17" s="796"/>
      <c r="T17" s="796"/>
      <c r="U17" s="796"/>
      <c r="V17" s="796"/>
      <c r="W17" s="796"/>
      <c r="X17" s="796"/>
      <c r="Y17" s="796"/>
      <c r="Z17" s="806">
        <f>'Comptes de resultats'!Z19:AK19</f>
        <v>242944.46750779176</v>
      </c>
      <c r="AA17" s="796"/>
      <c r="AB17" s="796"/>
      <c r="AC17" s="796"/>
      <c r="AD17" s="796"/>
      <c r="AE17" s="796"/>
      <c r="AF17" s="796"/>
      <c r="AG17" s="796"/>
      <c r="AH17" s="796"/>
      <c r="AI17" s="796"/>
      <c r="AJ17" s="796"/>
      <c r="AK17" s="807"/>
    </row>
    <row r="18" spans="1:37" ht="16.5" thickBot="1">
      <c r="A18" s="412" t="s">
        <v>93</v>
      </c>
      <c r="B18" s="797">
        <f>'Comptes de resultats'!B20:M20</f>
        <v>-90694.399999999936</v>
      </c>
      <c r="C18" s="798"/>
      <c r="D18" s="798"/>
      <c r="E18" s="798"/>
      <c r="F18" s="798"/>
      <c r="G18" s="798"/>
      <c r="H18" s="798"/>
      <c r="I18" s="798"/>
      <c r="J18" s="798"/>
      <c r="K18" s="798"/>
      <c r="L18" s="798"/>
      <c r="M18" s="798"/>
      <c r="N18" s="786">
        <f>'Comptes de resultats'!N20:Y20</f>
        <v>127114.74239999999</v>
      </c>
      <c r="O18" s="787"/>
      <c r="P18" s="787"/>
      <c r="Q18" s="787"/>
      <c r="R18" s="787"/>
      <c r="S18" s="787"/>
      <c r="T18" s="787"/>
      <c r="U18" s="787"/>
      <c r="V18" s="787"/>
      <c r="W18" s="787"/>
      <c r="X18" s="787"/>
      <c r="Y18" s="787"/>
      <c r="Z18" s="808">
        <f>'Comptes de resultats'!Z20:AK20</f>
        <v>337322.91249220824</v>
      </c>
      <c r="AA18" s="809"/>
      <c r="AB18" s="809"/>
      <c r="AC18" s="809"/>
      <c r="AD18" s="809"/>
      <c r="AE18" s="809"/>
      <c r="AF18" s="809"/>
      <c r="AG18" s="809"/>
      <c r="AH18" s="809"/>
      <c r="AI18" s="809"/>
      <c r="AJ18" s="809"/>
      <c r="AK18" s="810"/>
    </row>
    <row r="19" spans="1:37" ht="16.5" thickTop="1"/>
  </sheetData>
  <mergeCells count="184">
    <mergeCell ref="B16:M16"/>
    <mergeCell ref="B17:M17"/>
    <mergeCell ref="B18:M18"/>
    <mergeCell ref="N17:Y17"/>
    <mergeCell ref="AI9:AK9"/>
    <mergeCell ref="AI10:AK10"/>
    <mergeCell ref="AI11:AK11"/>
    <mergeCell ref="AI12:AK12"/>
    <mergeCell ref="AI13:AK13"/>
    <mergeCell ref="Z16:AK16"/>
    <mergeCell ref="Z17:AK17"/>
    <mergeCell ref="Z18:AK18"/>
    <mergeCell ref="AC14:AE14"/>
    <mergeCell ref="AC15:AE15"/>
    <mergeCell ref="AC9:AE9"/>
    <mergeCell ref="AC10:AE10"/>
    <mergeCell ref="AC11:AE11"/>
    <mergeCell ref="AC12:AE12"/>
    <mergeCell ref="AC13:AE13"/>
    <mergeCell ref="W14:Y14"/>
    <mergeCell ref="W15:Y15"/>
    <mergeCell ref="W9:Y9"/>
    <mergeCell ref="AI3:AK3"/>
    <mergeCell ref="AI4:AK4"/>
    <mergeCell ref="AI5:AK5"/>
    <mergeCell ref="AI6:AK6"/>
    <mergeCell ref="AI7:AK7"/>
    <mergeCell ref="AI8:AK8"/>
    <mergeCell ref="AF13:AH13"/>
    <mergeCell ref="AF14:AH14"/>
    <mergeCell ref="AF15:AH15"/>
    <mergeCell ref="AF8:AH8"/>
    <mergeCell ref="AF9:AH9"/>
    <mergeCell ref="AF10:AH10"/>
    <mergeCell ref="AF11:AH11"/>
    <mergeCell ref="AF12:AH12"/>
    <mergeCell ref="AF3:AH3"/>
    <mergeCell ref="AF4:AH4"/>
    <mergeCell ref="AF5:AH5"/>
    <mergeCell ref="AF6:AH6"/>
    <mergeCell ref="AF7:AH7"/>
    <mergeCell ref="AI14:AK14"/>
    <mergeCell ref="AI15:AK15"/>
    <mergeCell ref="Z14:AB14"/>
    <mergeCell ref="Z15:AB15"/>
    <mergeCell ref="Z8:AB8"/>
    <mergeCell ref="Z9:AB9"/>
    <mergeCell ref="Z10:AB10"/>
    <mergeCell ref="Z11:AB11"/>
    <mergeCell ref="Z12:AB12"/>
    <mergeCell ref="Z3:AB3"/>
    <mergeCell ref="Z4:AB4"/>
    <mergeCell ref="Z5:AB5"/>
    <mergeCell ref="Z6:AB6"/>
    <mergeCell ref="Z7:AB7"/>
    <mergeCell ref="W13:Y13"/>
    <mergeCell ref="W3:Y3"/>
    <mergeCell ref="W4:Y4"/>
    <mergeCell ref="W5:Y5"/>
    <mergeCell ref="W6:Y6"/>
    <mergeCell ref="W7:Y7"/>
    <mergeCell ref="W8:Y8"/>
    <mergeCell ref="AC3:AE3"/>
    <mergeCell ref="AC4:AE4"/>
    <mergeCell ref="AC5:AE5"/>
    <mergeCell ref="AC6:AE6"/>
    <mergeCell ref="AC7:AE7"/>
    <mergeCell ref="AC8:AE8"/>
    <mergeCell ref="Z13:AB13"/>
    <mergeCell ref="T13:V13"/>
    <mergeCell ref="T14:V14"/>
    <mergeCell ref="T15:V15"/>
    <mergeCell ref="N16:Y16"/>
    <mergeCell ref="N18:Y18"/>
    <mergeCell ref="T8:V8"/>
    <mergeCell ref="T9:V9"/>
    <mergeCell ref="T10:V10"/>
    <mergeCell ref="T11:V11"/>
    <mergeCell ref="T12:V12"/>
    <mergeCell ref="Q14:S14"/>
    <mergeCell ref="Q15:S15"/>
    <mergeCell ref="Q13:S13"/>
    <mergeCell ref="N13:P13"/>
    <mergeCell ref="N14:P14"/>
    <mergeCell ref="N15:P15"/>
    <mergeCell ref="N8:P8"/>
    <mergeCell ref="N9:P9"/>
    <mergeCell ref="N10:P10"/>
    <mergeCell ref="N11:P11"/>
    <mergeCell ref="N12:P12"/>
    <mergeCell ref="W10:Y10"/>
    <mergeCell ref="W11:Y11"/>
    <mergeCell ref="W12:Y12"/>
    <mergeCell ref="T3:V3"/>
    <mergeCell ref="T4:V4"/>
    <mergeCell ref="T5:V5"/>
    <mergeCell ref="T6:V6"/>
    <mergeCell ref="T7:V7"/>
    <mergeCell ref="Q9:S9"/>
    <mergeCell ref="Q10:S10"/>
    <mergeCell ref="Q11:S11"/>
    <mergeCell ref="Q12:S12"/>
    <mergeCell ref="Q3:S3"/>
    <mergeCell ref="Q4:S4"/>
    <mergeCell ref="Q5:S5"/>
    <mergeCell ref="Q6:S6"/>
    <mergeCell ref="Q7:S7"/>
    <mergeCell ref="Q8:S8"/>
    <mergeCell ref="K14:M14"/>
    <mergeCell ref="K15:M15"/>
    <mergeCell ref="N3:P3"/>
    <mergeCell ref="N4:P4"/>
    <mergeCell ref="N5:P5"/>
    <mergeCell ref="N6:P6"/>
    <mergeCell ref="N7:P7"/>
    <mergeCell ref="K9:M9"/>
    <mergeCell ref="K10:M10"/>
    <mergeCell ref="K11:M11"/>
    <mergeCell ref="K12:M12"/>
    <mergeCell ref="K13:M13"/>
    <mergeCell ref="K3:M3"/>
    <mergeCell ref="K4:M4"/>
    <mergeCell ref="K5:M5"/>
    <mergeCell ref="K6:M6"/>
    <mergeCell ref="K7:M7"/>
    <mergeCell ref="K8:M8"/>
    <mergeCell ref="H13:J13"/>
    <mergeCell ref="H14:J14"/>
    <mergeCell ref="H15:J15"/>
    <mergeCell ref="H8:J8"/>
    <mergeCell ref="H9:J9"/>
    <mergeCell ref="H10:J10"/>
    <mergeCell ref="H11:J11"/>
    <mergeCell ref="H12:J12"/>
    <mergeCell ref="E14:G14"/>
    <mergeCell ref="E15:G15"/>
    <mergeCell ref="E13:G13"/>
    <mergeCell ref="H3:J3"/>
    <mergeCell ref="H4:J4"/>
    <mergeCell ref="H5:J5"/>
    <mergeCell ref="H6:J6"/>
    <mergeCell ref="H7:J7"/>
    <mergeCell ref="E9:G9"/>
    <mergeCell ref="E10:G10"/>
    <mergeCell ref="E11:G11"/>
    <mergeCell ref="E12:G12"/>
    <mergeCell ref="E3:G3"/>
    <mergeCell ref="E4:G4"/>
    <mergeCell ref="E5:G5"/>
    <mergeCell ref="E6:G6"/>
    <mergeCell ref="E7:G7"/>
    <mergeCell ref="E8:G8"/>
    <mergeCell ref="B10:D10"/>
    <mergeCell ref="B11:D11"/>
    <mergeCell ref="B12:D12"/>
    <mergeCell ref="A3:A4"/>
    <mergeCell ref="A10:A11"/>
    <mergeCell ref="A14:A15"/>
    <mergeCell ref="B3:D3"/>
    <mergeCell ref="B4:D4"/>
    <mergeCell ref="B5:D5"/>
    <mergeCell ref="B6:D6"/>
    <mergeCell ref="B7:D7"/>
    <mergeCell ref="B8:D8"/>
    <mergeCell ref="B9:D9"/>
    <mergeCell ref="B15:D15"/>
    <mergeCell ref="B13:D13"/>
    <mergeCell ref="B14:D14"/>
    <mergeCell ref="T2:V2"/>
    <mergeCell ref="W2:Y2"/>
    <mergeCell ref="Z2:AB2"/>
    <mergeCell ref="AC2:AE2"/>
    <mergeCell ref="AF2:AH2"/>
    <mergeCell ref="AI2:AK2"/>
    <mergeCell ref="A1:A2"/>
    <mergeCell ref="B1:M1"/>
    <mergeCell ref="N1:Y1"/>
    <mergeCell ref="Z1:AK1"/>
    <mergeCell ref="B2:D2"/>
    <mergeCell ref="E2:G2"/>
    <mergeCell ref="H2:J2"/>
    <mergeCell ref="K2:M2"/>
    <mergeCell ref="N2:P2"/>
    <mergeCell ref="Q2:S2"/>
  </mergeCells>
  <conditionalFormatting sqref="B12:AK12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B16:AK1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W3" sqref="W3:Y13"/>
    </sheetView>
  </sheetViews>
  <sheetFormatPr baseColWidth="10" defaultRowHeight="15" x14ac:dyDescent="0"/>
  <cols>
    <col min="1" max="1" width="27.5" bestFit="1" customWidth="1"/>
    <col min="2" max="37" width="5" customWidth="1"/>
  </cols>
  <sheetData>
    <row r="1" spans="1:37" s="411" customFormat="1" ht="16.5" thickTop="1">
      <c r="A1" s="430" t="s">
        <v>128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 s="411" customFormat="1" ht="16.5" thickBot="1">
      <c r="A2" s="431"/>
      <c r="B2" s="742" t="s">
        <v>143</v>
      </c>
      <c r="C2" s="690"/>
      <c r="D2" s="691"/>
      <c r="E2" s="689" t="s">
        <v>144</v>
      </c>
      <c r="F2" s="690"/>
      <c r="G2" s="691"/>
      <c r="H2" s="689" t="s">
        <v>145</v>
      </c>
      <c r="I2" s="690"/>
      <c r="J2" s="691"/>
      <c r="K2" s="689" t="s">
        <v>146</v>
      </c>
      <c r="L2" s="690"/>
      <c r="M2" s="691"/>
      <c r="N2" s="689" t="s">
        <v>147</v>
      </c>
      <c r="O2" s="690"/>
      <c r="P2" s="691"/>
      <c r="Q2" s="689" t="s">
        <v>150</v>
      </c>
      <c r="R2" s="690"/>
      <c r="S2" s="691"/>
      <c r="T2" s="689" t="s">
        <v>149</v>
      </c>
      <c r="U2" s="690"/>
      <c r="V2" s="691"/>
      <c r="W2" s="689" t="s">
        <v>151</v>
      </c>
      <c r="X2" s="690"/>
      <c r="Y2" s="691"/>
      <c r="Z2" s="689" t="s">
        <v>148</v>
      </c>
      <c r="AA2" s="690"/>
      <c r="AB2" s="691"/>
      <c r="AC2" s="689" t="s">
        <v>152</v>
      </c>
      <c r="AD2" s="690"/>
      <c r="AE2" s="691"/>
      <c r="AF2" s="689" t="s">
        <v>153</v>
      </c>
      <c r="AG2" s="690"/>
      <c r="AH2" s="691"/>
      <c r="AI2" s="689" t="s">
        <v>154</v>
      </c>
      <c r="AJ2" s="690"/>
      <c r="AK2" s="692"/>
    </row>
    <row r="3" spans="1:37" ht="16.5" thickTop="1">
      <c r="A3" s="699" t="s">
        <v>132</v>
      </c>
      <c r="B3" s="522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711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711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754"/>
    </row>
    <row r="4" spans="1:37" ht="16.5" thickBot="1">
      <c r="A4" s="699"/>
      <c r="B4" s="503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710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710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751"/>
    </row>
    <row r="5" spans="1:37" ht="16.5" thickTop="1">
      <c r="A5" s="144" t="s">
        <v>121</v>
      </c>
      <c r="B5" s="843">
        <f>SUM(Tresorerie!B6:D6)</f>
        <v>-37677.99</v>
      </c>
      <c r="C5" s="701"/>
      <c r="D5" s="701"/>
      <c r="E5" s="839">
        <f>SUM(Tresorerie!E6:G6)</f>
        <v>-41336.969999999994</v>
      </c>
      <c r="F5" s="701"/>
      <c r="G5" s="701"/>
      <c r="H5" s="839">
        <f>SUM(Tresorerie!H6:J6)</f>
        <v>-10769.469999999994</v>
      </c>
      <c r="I5" s="701"/>
      <c r="J5" s="701"/>
      <c r="K5" s="839">
        <f>SUM(Tresorerie!K6:M6)</f>
        <v>-909.96999999999389</v>
      </c>
      <c r="L5" s="701"/>
      <c r="M5" s="712"/>
      <c r="N5" s="831">
        <f>SUM(Tresorerie!N6:P6)</f>
        <v>11961.64</v>
      </c>
      <c r="O5" s="714"/>
      <c r="P5" s="714"/>
      <c r="Q5" s="831">
        <f>SUM(Tresorerie!Q6:S6)</f>
        <v>27344.179999999993</v>
      </c>
      <c r="R5" s="714"/>
      <c r="S5" s="714"/>
      <c r="T5" s="831">
        <f>SUM(Tresorerie!T6:V6)</f>
        <v>37519.229999999996</v>
      </c>
      <c r="U5" s="714"/>
      <c r="V5" s="714"/>
      <c r="W5" s="831">
        <f>SUM(Tresorerie!W6:Y6)</f>
        <v>68228.070000000007</v>
      </c>
      <c r="X5" s="714"/>
      <c r="Y5" s="724"/>
      <c r="Z5" s="819">
        <f>SUM(Tresorerie!Z6:AB6)</f>
        <v>67566.19</v>
      </c>
      <c r="AA5" s="726"/>
      <c r="AB5" s="726"/>
      <c r="AC5" s="819">
        <f>SUM(Tresorerie!AC6:AE6)</f>
        <v>108370.34</v>
      </c>
      <c r="AD5" s="726"/>
      <c r="AE5" s="726"/>
      <c r="AF5" s="819">
        <f>SUM(Tresorerie!AF6:AH6)</f>
        <v>166417.62</v>
      </c>
      <c r="AG5" s="726"/>
      <c r="AH5" s="726"/>
      <c r="AI5" s="819">
        <f>SUM(Tresorerie!AI6:AK6)</f>
        <v>237913.22999999998</v>
      </c>
      <c r="AJ5" s="726"/>
      <c r="AK5" s="752"/>
    </row>
    <row r="6" spans="1:37">
      <c r="A6" s="144" t="s">
        <v>2</v>
      </c>
      <c r="B6" s="846">
        <f>SUM(Tresorerie!B7:D7)</f>
        <v>-5091.3450000000003</v>
      </c>
      <c r="C6" s="504"/>
      <c r="D6" s="504"/>
      <c r="E6" s="840">
        <f>SUM(Tresorerie!E7:G7)</f>
        <v>-1960.2450000000001</v>
      </c>
      <c r="F6" s="504"/>
      <c r="G6" s="504"/>
      <c r="H6" s="840">
        <f>SUM(Tresorerie!H7:J7)</f>
        <v>4631.1918800000003</v>
      </c>
      <c r="I6" s="504"/>
      <c r="J6" s="504"/>
      <c r="K6" s="840">
        <f>SUM(Tresorerie!K7:M7)</f>
        <v>7889.0058800000006</v>
      </c>
      <c r="L6" s="504"/>
      <c r="M6" s="710"/>
      <c r="N6" s="823">
        <f>SUM(Tresorerie!N7:P7)</f>
        <v>11766.005440000001</v>
      </c>
      <c r="O6" s="504"/>
      <c r="P6" s="504"/>
      <c r="Q6" s="823">
        <f>SUM(Tresorerie!Q7:S7)</f>
        <v>14780.983279999997</v>
      </c>
      <c r="R6" s="504"/>
      <c r="S6" s="504"/>
      <c r="T6" s="823">
        <f>SUM(Tresorerie!T7:V7)</f>
        <v>16775.293080000003</v>
      </c>
      <c r="U6" s="504"/>
      <c r="V6" s="504"/>
      <c r="W6" s="823">
        <f>SUM(Tresorerie!W7:Y7)</f>
        <v>22794.225719999999</v>
      </c>
      <c r="X6" s="504"/>
      <c r="Y6" s="710"/>
      <c r="Z6" s="823">
        <f>SUM(Tresorerie!Z7:AB7)</f>
        <v>26294.809239999999</v>
      </c>
      <c r="AA6" s="504"/>
      <c r="AB6" s="504"/>
      <c r="AC6" s="823">
        <f>SUM(Tresorerie!AC7:AE7)</f>
        <v>35675.398639999999</v>
      </c>
      <c r="AD6" s="504"/>
      <c r="AE6" s="504"/>
      <c r="AF6" s="823">
        <f>SUM(Tresorerie!AF7:AH7)</f>
        <v>47052.665519999995</v>
      </c>
      <c r="AG6" s="504"/>
      <c r="AH6" s="504"/>
      <c r="AI6" s="823">
        <f>SUM(Tresorerie!AI7:AK7)</f>
        <v>61065.805080000006</v>
      </c>
      <c r="AJ6" s="504"/>
      <c r="AK6" s="824"/>
    </row>
    <row r="7" spans="1:37" ht="16.5" thickBot="1">
      <c r="A7" s="144" t="s">
        <v>58</v>
      </c>
      <c r="B7" s="847">
        <f>SUM(Tresorerie!B8:D8)</f>
        <v>0</v>
      </c>
      <c r="C7" s="698"/>
      <c r="D7" s="698"/>
      <c r="E7" s="841">
        <f>SUM(Tresorerie!E8:G8)</f>
        <v>0</v>
      </c>
      <c r="F7" s="698"/>
      <c r="G7" s="698"/>
      <c r="H7" s="841">
        <f>SUM(Tresorerie!H8:J8)</f>
        <v>0</v>
      </c>
      <c r="I7" s="698"/>
      <c r="J7" s="698"/>
      <c r="K7" s="841">
        <f>SUM(Tresorerie!K8:M8)</f>
        <v>0</v>
      </c>
      <c r="L7" s="698"/>
      <c r="M7" s="709"/>
      <c r="N7" s="832">
        <f>SUM(Tresorerie!N8:P8)</f>
        <v>0</v>
      </c>
      <c r="O7" s="723"/>
      <c r="P7" s="723"/>
      <c r="Q7" s="832">
        <f>SUM(Tresorerie!Q8:S8)</f>
        <v>0</v>
      </c>
      <c r="R7" s="723"/>
      <c r="S7" s="723"/>
      <c r="T7" s="832">
        <f>SUM(Tresorerie!T8:V8)</f>
        <v>0</v>
      </c>
      <c r="U7" s="723"/>
      <c r="V7" s="723"/>
      <c r="W7" s="832">
        <f>SUM(Tresorerie!W8:Y8)</f>
        <v>17938.377600000014</v>
      </c>
      <c r="X7" s="723"/>
      <c r="Y7" s="725"/>
      <c r="Z7" s="825">
        <f>SUM(Tresorerie!Z8:AB8)</f>
        <v>0</v>
      </c>
      <c r="AA7" s="730"/>
      <c r="AB7" s="730"/>
      <c r="AC7" s="825">
        <f>SUM(Tresorerie!AC8:AE8)</f>
        <v>0</v>
      </c>
      <c r="AD7" s="730"/>
      <c r="AE7" s="730"/>
      <c r="AF7" s="825">
        <f>SUM(Tresorerie!AF8:AH8)</f>
        <v>0</v>
      </c>
      <c r="AG7" s="730"/>
      <c r="AH7" s="730"/>
      <c r="AI7" s="825">
        <f>SUM(Tresorerie!AI8:AK8)</f>
        <v>242944.46750779176</v>
      </c>
      <c r="AJ7" s="730"/>
      <c r="AK7" s="753"/>
    </row>
    <row r="8" spans="1:37" ht="16.5" thickTop="1">
      <c r="A8" s="699" t="s">
        <v>130</v>
      </c>
      <c r="B8" s="503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710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710"/>
      <c r="Z8" s="504"/>
      <c r="AA8" s="504"/>
      <c r="AB8" s="504"/>
      <c r="AC8" s="504"/>
      <c r="AD8" s="504"/>
      <c r="AE8" s="504"/>
      <c r="AF8" s="504"/>
      <c r="AG8" s="504"/>
      <c r="AH8" s="504"/>
      <c r="AI8" s="504"/>
      <c r="AJ8" s="504"/>
      <c r="AK8" s="751"/>
    </row>
    <row r="9" spans="1:37" ht="16.5" thickBot="1">
      <c r="A9" s="699"/>
      <c r="B9" s="503"/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710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710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751"/>
    </row>
    <row r="10" spans="1:37" ht="16.5" thickTop="1">
      <c r="A10" s="152" t="s">
        <v>168</v>
      </c>
      <c r="B10" s="843">
        <f>SUM(Tresorerie!B11:D11)</f>
        <v>-37677.99</v>
      </c>
      <c r="C10" s="701"/>
      <c r="D10" s="701"/>
      <c r="E10" s="835">
        <f>SUM(Tresorerie!E11:G11)</f>
        <v>-42770.954999999994</v>
      </c>
      <c r="F10" s="701"/>
      <c r="G10" s="701"/>
      <c r="H10" s="835">
        <f>SUM(Tresorerie!H11:J11)</f>
        <v>-15400.661879999992</v>
      </c>
      <c r="I10" s="701"/>
      <c r="J10" s="701"/>
      <c r="K10" s="835">
        <f>SUM(Tresorerie!K11:M11)</f>
        <v>-8798.9758799999927</v>
      </c>
      <c r="L10" s="701"/>
      <c r="M10" s="712"/>
      <c r="N10" s="831">
        <f>SUM(Tresorerie!N11:P11)</f>
        <v>195.63455999999815</v>
      </c>
      <c r="O10" s="714"/>
      <c r="P10" s="714"/>
      <c r="Q10" s="831">
        <f>SUM(Tresorerie!Q11:S11)</f>
        <v>12563.196719999996</v>
      </c>
      <c r="R10" s="714"/>
      <c r="S10" s="714"/>
      <c r="T10" s="831">
        <f>SUM(Tresorerie!T11:V11)</f>
        <v>20743.936919999993</v>
      </c>
      <c r="U10" s="714"/>
      <c r="V10" s="714"/>
      <c r="W10" s="831">
        <f>SUM(Tresorerie!W11:Y11)</f>
        <v>27495.46667999999</v>
      </c>
      <c r="X10" s="714"/>
      <c r="Y10" s="724"/>
      <c r="Z10" s="819">
        <f>SUM(Tresorerie!Z11:AB11)</f>
        <v>41271.38076</v>
      </c>
      <c r="AA10" s="726"/>
      <c r="AB10" s="726"/>
      <c r="AC10" s="819">
        <f>SUM(Tresorerie!AC11:AE11)</f>
        <v>72694.941359999997</v>
      </c>
      <c r="AD10" s="726"/>
      <c r="AE10" s="726"/>
      <c r="AF10" s="819">
        <f>SUM(Tresorerie!AF11:AH11)</f>
        <v>119364.95448</v>
      </c>
      <c r="AG10" s="726"/>
      <c r="AH10" s="726"/>
      <c r="AI10" s="819">
        <f>SUM(Tresorerie!AI11:AK11)</f>
        <v>-66097.042587791788</v>
      </c>
      <c r="AJ10" s="726"/>
      <c r="AK10" s="752"/>
    </row>
    <row r="11" spans="1:37" ht="16.5" thickBot="1">
      <c r="A11" s="144" t="s">
        <v>229</v>
      </c>
      <c r="B11" s="844">
        <f>B10</f>
        <v>-37677.99</v>
      </c>
      <c r="C11" s="837"/>
      <c r="D11" s="837"/>
      <c r="E11" s="836">
        <f>B11+E10</f>
        <v>-80448.944999999992</v>
      </c>
      <c r="F11" s="837"/>
      <c r="G11" s="837"/>
      <c r="H11" s="836">
        <f t="shared" ref="H11" si="0">E11+H10</f>
        <v>-95849.606879999978</v>
      </c>
      <c r="I11" s="837"/>
      <c r="J11" s="837"/>
      <c r="K11" s="836">
        <f t="shared" ref="K11" si="1">H11+K10</f>
        <v>-104648.58275999998</v>
      </c>
      <c r="L11" s="837"/>
      <c r="M11" s="838"/>
      <c r="N11" s="828">
        <f t="shared" ref="N11" si="2">K11+N10</f>
        <v>-104452.94819999998</v>
      </c>
      <c r="O11" s="829"/>
      <c r="P11" s="829"/>
      <c r="Q11" s="828">
        <f t="shared" ref="Q11" si="3">N11+Q10</f>
        <v>-91889.751479999992</v>
      </c>
      <c r="R11" s="829"/>
      <c r="S11" s="829"/>
      <c r="T11" s="828">
        <f t="shared" ref="T11" si="4">Q11+T10</f>
        <v>-71145.814559999999</v>
      </c>
      <c r="U11" s="829"/>
      <c r="V11" s="829"/>
      <c r="W11" s="828">
        <f t="shared" ref="W11" si="5">T11+W10</f>
        <v>-43650.347880000008</v>
      </c>
      <c r="X11" s="829"/>
      <c r="Y11" s="830"/>
      <c r="Z11" s="820">
        <f t="shared" ref="Z11" si="6">W11+Z10</f>
        <v>-2378.9671200000084</v>
      </c>
      <c r="AA11" s="821"/>
      <c r="AB11" s="821"/>
      <c r="AC11" s="820">
        <f t="shared" ref="AC11" si="7">Z11+AC10</f>
        <v>70315.974239999981</v>
      </c>
      <c r="AD11" s="821"/>
      <c r="AE11" s="821"/>
      <c r="AF11" s="820">
        <f t="shared" ref="AF11" si="8">AC11+AF10</f>
        <v>189680.92871999997</v>
      </c>
      <c r="AG11" s="821"/>
      <c r="AH11" s="821"/>
      <c r="AI11" s="820">
        <f t="shared" ref="AI11" si="9">AF11+AI10</f>
        <v>123583.88613220818</v>
      </c>
      <c r="AJ11" s="821"/>
      <c r="AK11" s="822"/>
    </row>
    <row r="12" spans="1:37" ht="16.5" thickTop="1">
      <c r="A12" s="699" t="s">
        <v>131</v>
      </c>
      <c r="B12" s="503"/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710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504"/>
      <c r="Y12" s="710"/>
      <c r="Z12" s="504"/>
      <c r="AA12" s="504"/>
      <c r="AB12" s="504"/>
      <c r="AC12" s="504"/>
      <c r="AD12" s="504"/>
      <c r="AE12" s="504"/>
      <c r="AF12" s="504"/>
      <c r="AG12" s="504"/>
      <c r="AH12" s="504"/>
      <c r="AI12" s="504"/>
      <c r="AJ12" s="504"/>
      <c r="AK12" s="751"/>
    </row>
    <row r="13" spans="1:37" ht="16.5" thickBot="1">
      <c r="A13" s="699"/>
      <c r="B13" s="503"/>
      <c r="C13" s="504"/>
      <c r="D13" s="504"/>
      <c r="E13" s="504"/>
      <c r="F13" s="504"/>
      <c r="G13" s="504"/>
      <c r="H13" s="504"/>
      <c r="I13" s="504"/>
      <c r="J13" s="504"/>
      <c r="K13" s="723"/>
      <c r="L13" s="723"/>
      <c r="M13" s="725"/>
      <c r="N13" s="504"/>
      <c r="O13" s="504"/>
      <c r="P13" s="504"/>
      <c r="Q13" s="504"/>
      <c r="R13" s="504"/>
      <c r="S13" s="504"/>
      <c r="T13" s="504"/>
      <c r="U13" s="504"/>
      <c r="V13" s="504"/>
      <c r="W13" s="730"/>
      <c r="X13" s="730"/>
      <c r="Y13" s="736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751"/>
    </row>
    <row r="14" spans="1:37" ht="16.5" thickTop="1">
      <c r="A14" s="413">
        <v>120000</v>
      </c>
      <c r="B14" s="845">
        <f>B11+$A14</f>
        <v>82322.010000000009</v>
      </c>
      <c r="C14" s="714"/>
      <c r="D14" s="714"/>
      <c r="E14" s="831">
        <f t="shared" ref="E14" si="10">E11+$A14</f>
        <v>39551.055000000008</v>
      </c>
      <c r="F14" s="714"/>
      <c r="G14" s="714"/>
      <c r="H14" s="831">
        <f t="shared" ref="H14" si="11">H11+$A14</f>
        <v>24150.393120000022</v>
      </c>
      <c r="I14" s="714"/>
      <c r="J14" s="714"/>
      <c r="K14" s="831">
        <f t="shared" ref="K14" si="12">K11+$A14</f>
        <v>15351.417240000024</v>
      </c>
      <c r="L14" s="714"/>
      <c r="M14" s="714"/>
      <c r="N14" s="833">
        <f t="shared" ref="N14" si="13">N11+$A14</f>
        <v>15547.051800000016</v>
      </c>
      <c r="O14" s="726"/>
      <c r="P14" s="726"/>
      <c r="Q14" s="819">
        <f t="shared" ref="Q14" si="14">Q11+$A14</f>
        <v>28110.248520000008</v>
      </c>
      <c r="R14" s="726"/>
      <c r="S14" s="726"/>
      <c r="T14" s="819">
        <f t="shared" ref="T14" si="15">T11+$A14</f>
        <v>48854.185440000001</v>
      </c>
      <c r="U14" s="726"/>
      <c r="V14" s="726"/>
      <c r="W14" s="819">
        <f t="shared" ref="W14" si="16">W11+$A14</f>
        <v>76349.652119999984</v>
      </c>
      <c r="X14" s="726"/>
      <c r="Y14" s="726"/>
      <c r="Z14" s="826">
        <f t="shared" ref="Z14" si="17">Z11+$A14</f>
        <v>117621.03287999998</v>
      </c>
      <c r="AA14" s="814"/>
      <c r="AB14" s="814"/>
      <c r="AC14" s="813">
        <f t="shared" ref="AC14" si="18">AC11+$A14</f>
        <v>190315.97423999998</v>
      </c>
      <c r="AD14" s="814"/>
      <c r="AE14" s="814"/>
      <c r="AF14" s="813">
        <f t="shared" ref="AF14" si="19">AF11+$A14</f>
        <v>309680.92871999997</v>
      </c>
      <c r="AG14" s="814"/>
      <c r="AH14" s="814"/>
      <c r="AI14" s="813">
        <f t="shared" ref="AI14" si="20">AI11+$A14</f>
        <v>243583.88613220816</v>
      </c>
      <c r="AJ14" s="814"/>
      <c r="AK14" s="815"/>
    </row>
    <row r="15" spans="1:37" ht="16.5" thickBot="1">
      <c r="A15" s="414">
        <f>ABS(MIN(B11:AK11))</f>
        <v>104648.58275999998</v>
      </c>
      <c r="B15" s="842">
        <f>B11+$A15</f>
        <v>66970.59275999997</v>
      </c>
      <c r="C15" s="723"/>
      <c r="D15" s="723"/>
      <c r="E15" s="832">
        <f t="shared" ref="E15" si="21">E11+$A15</f>
        <v>24199.637759999983</v>
      </c>
      <c r="F15" s="723"/>
      <c r="G15" s="723"/>
      <c r="H15" s="832">
        <f t="shared" ref="H15" si="22">H11+$A15</f>
        <v>8798.9758799999981</v>
      </c>
      <c r="I15" s="723"/>
      <c r="J15" s="723"/>
      <c r="K15" s="832">
        <f t="shared" ref="K15" si="23">K11+$A15</f>
        <v>0</v>
      </c>
      <c r="L15" s="723"/>
      <c r="M15" s="723"/>
      <c r="N15" s="834">
        <f t="shared" ref="N15" si="24">N11+$A15</f>
        <v>195.63455999999132</v>
      </c>
      <c r="O15" s="730"/>
      <c r="P15" s="730"/>
      <c r="Q15" s="825">
        <f t="shared" ref="Q15" si="25">Q11+$A15</f>
        <v>12758.831279999984</v>
      </c>
      <c r="R15" s="730"/>
      <c r="S15" s="730"/>
      <c r="T15" s="825">
        <f t="shared" ref="T15" si="26">T11+$A15</f>
        <v>33502.768199999977</v>
      </c>
      <c r="U15" s="730"/>
      <c r="V15" s="730"/>
      <c r="W15" s="825">
        <f t="shared" ref="W15" si="27">W11+$A15</f>
        <v>60998.234879999967</v>
      </c>
      <c r="X15" s="730"/>
      <c r="Y15" s="730"/>
      <c r="Z15" s="827">
        <f t="shared" ref="Z15" si="28">Z11+$A15</f>
        <v>102269.61563999997</v>
      </c>
      <c r="AA15" s="817"/>
      <c r="AB15" s="817"/>
      <c r="AC15" s="816">
        <f t="shared" ref="AC15" si="29">AC11+$A15</f>
        <v>174964.55699999997</v>
      </c>
      <c r="AD15" s="817"/>
      <c r="AE15" s="817"/>
      <c r="AF15" s="816">
        <f t="shared" ref="AF15" si="30">AF11+$A15</f>
        <v>294329.51147999993</v>
      </c>
      <c r="AG15" s="817"/>
      <c r="AH15" s="817"/>
      <c r="AI15" s="816">
        <f t="shared" ref="AI15" si="31">AI11+$A15</f>
        <v>228232.46889220816</v>
      </c>
      <c r="AJ15" s="817"/>
      <c r="AK15" s="818"/>
    </row>
    <row r="16" spans="1:37" ht="16.5" thickTop="1"/>
  </sheetData>
  <mergeCells count="175">
    <mergeCell ref="A1:A2"/>
    <mergeCell ref="A3:A4"/>
    <mergeCell ref="A8:A9"/>
    <mergeCell ref="A12:A13"/>
    <mergeCell ref="B1:M1"/>
    <mergeCell ref="N1:Y1"/>
    <mergeCell ref="B6:D6"/>
    <mergeCell ref="B7:D7"/>
    <mergeCell ref="B8:D8"/>
    <mergeCell ref="B9:D9"/>
    <mergeCell ref="AC2:AE2"/>
    <mergeCell ref="AF2:AH2"/>
    <mergeCell ref="AI2:AK2"/>
    <mergeCell ref="B3:D3"/>
    <mergeCell ref="B4:D4"/>
    <mergeCell ref="B5:D5"/>
    <mergeCell ref="Z1:AK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B15:D15"/>
    <mergeCell ref="E3:G3"/>
    <mergeCell ref="E4:G4"/>
    <mergeCell ref="E5:G5"/>
    <mergeCell ref="E6:G6"/>
    <mergeCell ref="E7:G7"/>
    <mergeCell ref="E8:G8"/>
    <mergeCell ref="E9:G9"/>
    <mergeCell ref="E10:G10"/>
    <mergeCell ref="B10:D10"/>
    <mergeCell ref="B11:D11"/>
    <mergeCell ref="B12:D12"/>
    <mergeCell ref="B13:D13"/>
    <mergeCell ref="B14:D14"/>
    <mergeCell ref="E11:G11"/>
    <mergeCell ref="E12:G12"/>
    <mergeCell ref="E13:G13"/>
    <mergeCell ref="E14:G14"/>
    <mergeCell ref="E15:G15"/>
    <mergeCell ref="H3:J3"/>
    <mergeCell ref="H4:J4"/>
    <mergeCell ref="H5:J5"/>
    <mergeCell ref="H6:J6"/>
    <mergeCell ref="H7:J7"/>
    <mergeCell ref="H13:J13"/>
    <mergeCell ref="H14:J14"/>
    <mergeCell ref="H15:J15"/>
    <mergeCell ref="K3:M3"/>
    <mergeCell ref="K4:M4"/>
    <mergeCell ref="K5:M5"/>
    <mergeCell ref="K6:M6"/>
    <mergeCell ref="K7:M7"/>
    <mergeCell ref="K8:M8"/>
    <mergeCell ref="K9:M9"/>
    <mergeCell ref="H8:J8"/>
    <mergeCell ref="H9:J9"/>
    <mergeCell ref="H10:J10"/>
    <mergeCell ref="H11:J11"/>
    <mergeCell ref="H12:J12"/>
    <mergeCell ref="K15:M15"/>
    <mergeCell ref="N3:P3"/>
    <mergeCell ref="N4:P4"/>
    <mergeCell ref="N5:P5"/>
    <mergeCell ref="N6:P6"/>
    <mergeCell ref="N7:P7"/>
    <mergeCell ref="N8:P8"/>
    <mergeCell ref="N9:P9"/>
    <mergeCell ref="N10:P10"/>
    <mergeCell ref="K10:M10"/>
    <mergeCell ref="K11:M11"/>
    <mergeCell ref="K12:M12"/>
    <mergeCell ref="K13:M13"/>
    <mergeCell ref="K14:M14"/>
    <mergeCell ref="N11:P11"/>
    <mergeCell ref="N12:P12"/>
    <mergeCell ref="N13:P13"/>
    <mergeCell ref="N14:P14"/>
    <mergeCell ref="N15:P15"/>
    <mergeCell ref="Q3:S3"/>
    <mergeCell ref="Q4:S4"/>
    <mergeCell ref="Q5:S5"/>
    <mergeCell ref="Q6:S6"/>
    <mergeCell ref="Q7:S7"/>
    <mergeCell ref="Q13:S13"/>
    <mergeCell ref="Q14:S14"/>
    <mergeCell ref="Q15:S15"/>
    <mergeCell ref="T3:V3"/>
    <mergeCell ref="T4:V4"/>
    <mergeCell ref="T5:V5"/>
    <mergeCell ref="T6:V6"/>
    <mergeCell ref="T7:V7"/>
    <mergeCell ref="T8:V8"/>
    <mergeCell ref="T9:V9"/>
    <mergeCell ref="Q8:S8"/>
    <mergeCell ref="Q9:S9"/>
    <mergeCell ref="Q10:S10"/>
    <mergeCell ref="Q11:S11"/>
    <mergeCell ref="Q12:S12"/>
    <mergeCell ref="T15:V15"/>
    <mergeCell ref="W3:Y3"/>
    <mergeCell ref="W4:Y4"/>
    <mergeCell ref="W5:Y5"/>
    <mergeCell ref="W6:Y6"/>
    <mergeCell ref="W7:Y7"/>
    <mergeCell ref="W8:Y8"/>
    <mergeCell ref="W9:Y9"/>
    <mergeCell ref="W10:Y10"/>
    <mergeCell ref="T10:V10"/>
    <mergeCell ref="T11:V11"/>
    <mergeCell ref="T12:V12"/>
    <mergeCell ref="T13:V13"/>
    <mergeCell ref="T14:V14"/>
    <mergeCell ref="W11:Y11"/>
    <mergeCell ref="W12:Y12"/>
    <mergeCell ref="W13:Y13"/>
    <mergeCell ref="W14:Y14"/>
    <mergeCell ref="W15:Y15"/>
    <mergeCell ref="Z3:AB3"/>
    <mergeCell ref="Z4:AB4"/>
    <mergeCell ref="Z5:AB5"/>
    <mergeCell ref="Z6:AB6"/>
    <mergeCell ref="Z7:AB7"/>
    <mergeCell ref="Z13:AB13"/>
    <mergeCell ref="Z14:AB14"/>
    <mergeCell ref="Z15:AB15"/>
    <mergeCell ref="AC3:AE3"/>
    <mergeCell ref="AC4:AE4"/>
    <mergeCell ref="AC5:AE5"/>
    <mergeCell ref="AC6:AE6"/>
    <mergeCell ref="AC7:AE7"/>
    <mergeCell ref="AC8:AE8"/>
    <mergeCell ref="AC9:AE9"/>
    <mergeCell ref="Z8:AB8"/>
    <mergeCell ref="Z9:AB9"/>
    <mergeCell ref="Z10:AB10"/>
    <mergeCell ref="Z11:AB11"/>
    <mergeCell ref="Z12:AB12"/>
    <mergeCell ref="AI3:AK3"/>
    <mergeCell ref="AI4:AK4"/>
    <mergeCell ref="AI5:AK5"/>
    <mergeCell ref="AI6:AK6"/>
    <mergeCell ref="AI7:AK7"/>
    <mergeCell ref="AC15:AE15"/>
    <mergeCell ref="AF3:AH3"/>
    <mergeCell ref="AF4:AH4"/>
    <mergeCell ref="AF5:AH5"/>
    <mergeCell ref="AF6:AH6"/>
    <mergeCell ref="AF7:AH7"/>
    <mergeCell ref="AF8:AH8"/>
    <mergeCell ref="AF9:AH9"/>
    <mergeCell ref="AF10:AH10"/>
    <mergeCell ref="AC10:AE10"/>
    <mergeCell ref="AC11:AE11"/>
    <mergeCell ref="AC12:AE12"/>
    <mergeCell ref="AC13:AE13"/>
    <mergeCell ref="AC14:AE14"/>
    <mergeCell ref="AI13:AK13"/>
    <mergeCell ref="AI14:AK14"/>
    <mergeCell ref="AI15:AK15"/>
    <mergeCell ref="AI8:AK8"/>
    <mergeCell ref="AI9:AK9"/>
    <mergeCell ref="AI10:AK10"/>
    <mergeCell ref="AI11:AK11"/>
    <mergeCell ref="AI12:AK12"/>
    <mergeCell ref="AF11:AH11"/>
    <mergeCell ref="AF12:AH12"/>
    <mergeCell ref="AF13:AH13"/>
    <mergeCell ref="AF14:AH14"/>
    <mergeCell ref="AF15:AH15"/>
  </mergeCells>
  <conditionalFormatting sqref="B10:AK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workbookViewId="0">
      <pane xSplit="1" ySplit="3" topLeftCell="B4" activePane="bottomRight" state="frozenSplit"/>
      <selection pane="topRight" activeCell="I1" sqref="I1"/>
      <selection pane="bottomLeft" activeCell="A20" sqref="A20"/>
      <selection pane="bottomRight" activeCell="B11" sqref="B11"/>
    </sheetView>
  </sheetViews>
  <sheetFormatPr baseColWidth="10" defaultRowHeight="15" x14ac:dyDescent="0"/>
  <cols>
    <col min="1" max="1" width="34.1640625" bestFit="1" customWidth="1"/>
    <col min="2" max="2" width="13.33203125" bestFit="1" customWidth="1"/>
    <col min="3" max="3" width="11" bestFit="1" customWidth="1"/>
    <col min="4" max="6" width="11.6640625" bestFit="1" customWidth="1"/>
    <col min="7" max="17" width="12.33203125" bestFit="1" customWidth="1"/>
    <col min="18" max="20" width="12" bestFit="1" customWidth="1"/>
    <col min="21" max="21" width="12.33203125" bestFit="1" customWidth="1"/>
    <col min="22" max="24" width="12" bestFit="1" customWidth="1"/>
    <col min="25" max="26" width="12.33203125" bestFit="1" customWidth="1"/>
    <col min="27" max="37" width="12" bestFit="1" customWidth="1"/>
  </cols>
  <sheetData>
    <row r="1" spans="1:37" ht="16.5" thickTop="1">
      <c r="A1" s="430" t="s">
        <v>28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7" t="s">
        <v>100</v>
      </c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9"/>
      <c r="Z1" s="437" t="s">
        <v>101</v>
      </c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40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f>CA!B3</f>
        <v>41456</v>
      </c>
      <c r="C3" s="24">
        <f>CA!C3</f>
        <v>41487</v>
      </c>
      <c r="D3" s="24">
        <f>CA!D3</f>
        <v>41518</v>
      </c>
      <c r="E3" s="24">
        <f>CA!E3</f>
        <v>41548</v>
      </c>
      <c r="F3" s="24">
        <f>CA!F3</f>
        <v>41579</v>
      </c>
      <c r="G3" s="24">
        <f>CA!G3</f>
        <v>41609</v>
      </c>
      <c r="H3" s="24">
        <f>CA!H3</f>
        <v>41640</v>
      </c>
      <c r="I3" s="24">
        <f>CA!I3</f>
        <v>41671</v>
      </c>
      <c r="J3" s="24">
        <f>CA!J3</f>
        <v>41699</v>
      </c>
      <c r="K3" s="24">
        <f>CA!K3</f>
        <v>41730</v>
      </c>
      <c r="L3" s="24">
        <f>CA!L3</f>
        <v>41760</v>
      </c>
      <c r="M3" s="24">
        <f>CA!M3</f>
        <v>41791</v>
      </c>
      <c r="N3" s="24">
        <f>CA!N3</f>
        <v>41821</v>
      </c>
      <c r="O3" s="24">
        <f>CA!O3</f>
        <v>41852</v>
      </c>
      <c r="P3" s="24">
        <f>CA!P3</f>
        <v>41883</v>
      </c>
      <c r="Q3" s="24">
        <f>CA!Q3</f>
        <v>41913</v>
      </c>
      <c r="R3" s="24">
        <f>CA!R3</f>
        <v>41944</v>
      </c>
      <c r="S3" s="24">
        <f>CA!S3</f>
        <v>41974</v>
      </c>
      <c r="T3" s="24">
        <f>CA!T3</f>
        <v>42005</v>
      </c>
      <c r="U3" s="24">
        <f>CA!U3</f>
        <v>42036</v>
      </c>
      <c r="V3" s="24">
        <f>CA!V3</f>
        <v>42064</v>
      </c>
      <c r="W3" s="24">
        <f>CA!W3</f>
        <v>42095</v>
      </c>
      <c r="X3" s="24">
        <f>CA!X3</f>
        <v>42125</v>
      </c>
      <c r="Y3" s="24">
        <f>CA!Y3</f>
        <v>42156</v>
      </c>
      <c r="Z3" s="24">
        <f>CA!Z3</f>
        <v>42186</v>
      </c>
      <c r="AA3" s="24">
        <f>CA!AA3</f>
        <v>42217</v>
      </c>
      <c r="AB3" s="24">
        <f>CA!AB3</f>
        <v>42248</v>
      </c>
      <c r="AC3" s="24">
        <f>CA!AC3</f>
        <v>42278</v>
      </c>
      <c r="AD3" s="24">
        <f>CA!AD3</f>
        <v>42309</v>
      </c>
      <c r="AE3" s="24">
        <f>CA!AE3</f>
        <v>42339</v>
      </c>
      <c r="AF3" s="24">
        <f>CA!AF3</f>
        <v>42370</v>
      </c>
      <c r="AG3" s="24">
        <f>CA!AG3</f>
        <v>42401</v>
      </c>
      <c r="AH3" s="24">
        <f>CA!AH3</f>
        <v>42430</v>
      </c>
      <c r="AI3" s="24">
        <f>CA!AI3</f>
        <v>42461</v>
      </c>
      <c r="AJ3" s="24">
        <f>CA!AJ3</f>
        <v>42491</v>
      </c>
      <c r="AK3" s="336">
        <f>CA!AK3</f>
        <v>42522</v>
      </c>
    </row>
    <row r="4" spans="1:37" ht="16.5" thickTop="1">
      <c r="A4" s="421" t="s">
        <v>142</v>
      </c>
      <c r="B4" s="44"/>
      <c r="C4" s="40"/>
      <c r="D4" s="40"/>
      <c r="E4" s="40"/>
      <c r="F4" s="40"/>
      <c r="G4" s="40"/>
      <c r="H4" s="40"/>
      <c r="I4" s="40"/>
      <c r="J4" s="40"/>
      <c r="K4" s="60"/>
      <c r="L4" s="60"/>
      <c r="M4" s="262"/>
      <c r="N4" s="40"/>
      <c r="O4" s="40"/>
      <c r="P4" s="40"/>
      <c r="Q4" s="40"/>
      <c r="R4" s="40"/>
      <c r="S4" s="40"/>
      <c r="T4" s="40"/>
      <c r="U4" s="40"/>
      <c r="V4" s="40"/>
      <c r="W4" s="60"/>
      <c r="X4" s="60"/>
      <c r="Y4" s="262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5"/>
    </row>
    <row r="5" spans="1:37">
      <c r="A5" s="422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281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281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8"/>
    </row>
    <row r="6" spans="1:37">
      <c r="A6" s="26" t="s">
        <v>111</v>
      </c>
      <c r="B6" s="848">
        <v>200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141">
        <v>0</v>
      </c>
      <c r="N6" s="274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141">
        <v>0</v>
      </c>
      <c r="Z6" s="274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6">
        <v>0</v>
      </c>
    </row>
    <row r="7" spans="1:37">
      <c r="A7" s="26" t="s">
        <v>13</v>
      </c>
      <c r="B7" s="848">
        <v>700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141">
        <v>0</v>
      </c>
      <c r="N7" s="274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141">
        <v>0</v>
      </c>
      <c r="Z7" s="274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6">
        <v>0</v>
      </c>
    </row>
    <row r="8" spans="1:37">
      <c r="A8" s="26" t="s">
        <v>14</v>
      </c>
      <c r="B8" s="848">
        <v>250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141">
        <v>0</v>
      </c>
      <c r="N8" s="274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141">
        <v>0</v>
      </c>
      <c r="Z8" s="274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6">
        <v>0</v>
      </c>
    </row>
    <row r="9" spans="1:37">
      <c r="A9" s="26" t="s">
        <v>220</v>
      </c>
      <c r="B9" s="848">
        <v>250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141">
        <v>0</v>
      </c>
      <c r="N9" s="274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141">
        <v>0</v>
      </c>
      <c r="Z9" s="274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6">
        <v>0</v>
      </c>
    </row>
    <row r="10" spans="1:37">
      <c r="A10" s="26" t="s">
        <v>17</v>
      </c>
      <c r="B10" s="34">
        <f>3*'Masse-salariale'!B11*Parametres!B14*Parametres!B13/12</f>
        <v>3375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141">
        <v>0</v>
      </c>
      <c r="N10" s="274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141">
        <v>0</v>
      </c>
      <c r="Z10" s="274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6">
        <v>0</v>
      </c>
    </row>
    <row r="11" spans="1:37" ht="16.5" thickBot="1">
      <c r="A11" s="26" t="s">
        <v>18</v>
      </c>
      <c r="B11" s="849">
        <v>100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282">
        <v>0</v>
      </c>
      <c r="N11" s="275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282">
        <v>0</v>
      </c>
      <c r="Z11" s="275">
        <v>0</v>
      </c>
      <c r="AA11" s="133">
        <v>0</v>
      </c>
      <c r="AB11" s="133">
        <v>0</v>
      </c>
      <c r="AC11" s="133">
        <v>0</v>
      </c>
      <c r="AD11" s="133">
        <v>0</v>
      </c>
      <c r="AE11" s="133">
        <v>0</v>
      </c>
      <c r="AF11" s="133">
        <v>0</v>
      </c>
      <c r="AG11" s="133">
        <v>0</v>
      </c>
      <c r="AH11" s="133">
        <v>0</v>
      </c>
      <c r="AI11" s="133">
        <v>0</v>
      </c>
      <c r="AJ11" s="133">
        <v>0</v>
      </c>
      <c r="AK11" s="134">
        <v>0</v>
      </c>
    </row>
    <row r="12" spans="1:37" ht="17.25" thickTop="1" thickBot="1">
      <c r="A12" s="26" t="s">
        <v>158</v>
      </c>
      <c r="B12" s="135">
        <f t="shared" ref="B12:AK12" si="0">SUM(B6:B11)</f>
        <v>4875</v>
      </c>
      <c r="C12" s="136">
        <f t="shared" si="0"/>
        <v>0</v>
      </c>
      <c r="D12" s="136">
        <f t="shared" si="0"/>
        <v>0</v>
      </c>
      <c r="E12" s="136">
        <f t="shared" si="0"/>
        <v>0</v>
      </c>
      <c r="F12" s="136">
        <f t="shared" si="0"/>
        <v>0</v>
      </c>
      <c r="G12" s="136">
        <f t="shared" si="0"/>
        <v>0</v>
      </c>
      <c r="H12" s="136">
        <f t="shared" si="0"/>
        <v>0</v>
      </c>
      <c r="I12" s="136">
        <f t="shared" si="0"/>
        <v>0</v>
      </c>
      <c r="J12" s="136">
        <f t="shared" si="0"/>
        <v>0</v>
      </c>
      <c r="K12" s="136">
        <f t="shared" si="0"/>
        <v>0</v>
      </c>
      <c r="L12" s="136">
        <f t="shared" si="0"/>
        <v>0</v>
      </c>
      <c r="M12" s="283">
        <f t="shared" si="0"/>
        <v>0</v>
      </c>
      <c r="N12" s="276">
        <f t="shared" si="0"/>
        <v>0</v>
      </c>
      <c r="O12" s="136">
        <f t="shared" si="0"/>
        <v>0</v>
      </c>
      <c r="P12" s="136">
        <f t="shared" si="0"/>
        <v>0</v>
      </c>
      <c r="Q12" s="136">
        <f t="shared" si="0"/>
        <v>0</v>
      </c>
      <c r="R12" s="136">
        <f t="shared" si="0"/>
        <v>0</v>
      </c>
      <c r="S12" s="136">
        <f t="shared" si="0"/>
        <v>0</v>
      </c>
      <c r="T12" s="136">
        <f t="shared" si="0"/>
        <v>0</v>
      </c>
      <c r="U12" s="136">
        <f t="shared" si="0"/>
        <v>0</v>
      </c>
      <c r="V12" s="136">
        <f t="shared" si="0"/>
        <v>0</v>
      </c>
      <c r="W12" s="136">
        <f t="shared" si="0"/>
        <v>0</v>
      </c>
      <c r="X12" s="136">
        <f t="shared" si="0"/>
        <v>0</v>
      </c>
      <c r="Y12" s="283">
        <f t="shared" si="0"/>
        <v>0</v>
      </c>
      <c r="Z12" s="276">
        <f t="shared" si="0"/>
        <v>0</v>
      </c>
      <c r="AA12" s="136">
        <f t="shared" si="0"/>
        <v>0</v>
      </c>
      <c r="AB12" s="136">
        <f t="shared" si="0"/>
        <v>0</v>
      </c>
      <c r="AC12" s="136">
        <f t="shared" si="0"/>
        <v>0</v>
      </c>
      <c r="AD12" s="136">
        <f t="shared" si="0"/>
        <v>0</v>
      </c>
      <c r="AE12" s="136">
        <f t="shared" si="0"/>
        <v>0</v>
      </c>
      <c r="AF12" s="136">
        <f t="shared" si="0"/>
        <v>0</v>
      </c>
      <c r="AG12" s="136">
        <f t="shared" si="0"/>
        <v>0</v>
      </c>
      <c r="AH12" s="136">
        <f t="shared" si="0"/>
        <v>0</v>
      </c>
      <c r="AI12" s="136">
        <f t="shared" si="0"/>
        <v>0</v>
      </c>
      <c r="AJ12" s="136">
        <f t="shared" si="0"/>
        <v>0</v>
      </c>
      <c r="AK12" s="137">
        <f t="shared" si="0"/>
        <v>0</v>
      </c>
    </row>
    <row r="13" spans="1:37" ht="16.5" thickTop="1">
      <c r="A13" s="421" t="s">
        <v>157</v>
      </c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84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284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1"/>
    </row>
    <row r="14" spans="1:37" ht="16.5" thickBot="1">
      <c r="A14" s="422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284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284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1"/>
    </row>
    <row r="15" spans="1:37" ht="16.5" thickTop="1">
      <c r="A15" s="26" t="s">
        <v>91</v>
      </c>
      <c r="B15" s="31">
        <f>'Masse-salariale'!B11*Parametres!$B$14*Parametres!$B$42/12</f>
        <v>93.75</v>
      </c>
      <c r="C15" s="32">
        <f>IF('Masse-salariale'!C12&gt;'Masse-salariale'!B12,(('Masse-salariale'!C12-'Masse-salariale'!B12)*Parametres!$B$14*Parametres!$B$42/12)+B$15,B$15)</f>
        <v>93.75</v>
      </c>
      <c r="D15" s="32">
        <f>IF('Masse-salariale'!D12&gt;'Masse-salariale'!C12,(('Masse-salariale'!D12-'Masse-salariale'!C12)*Parametres!$B$14*Parametres!$B$42/12)+C$15,C$15)</f>
        <v>93.75</v>
      </c>
      <c r="E15" s="32">
        <f>IF('Masse-salariale'!E12&gt;'Masse-salariale'!D12,(('Masse-salariale'!E12-'Masse-salariale'!D12)*Parametres!$B$14*Parametres!$B$42/12)+D$15,D$15)</f>
        <v>93.75</v>
      </c>
      <c r="F15" s="32">
        <f>IF('Masse-salariale'!F12&gt;'Masse-salariale'!E12,(('Masse-salariale'!F12-'Masse-salariale'!E12)*Parametres!$B$14*Parametres!$B$42/12)+E$15,E$15)</f>
        <v>93.75</v>
      </c>
      <c r="G15" s="32">
        <f>IF('Masse-salariale'!G12&gt;'Masse-salariale'!F12,(('Masse-salariale'!G12-'Masse-salariale'!F12)*Parametres!$B$14*Parametres!$B$42/12)+F$15,F$15)</f>
        <v>125</v>
      </c>
      <c r="H15" s="32">
        <f>IF('Masse-salariale'!H12&gt;'Masse-salariale'!G12,(('Masse-salariale'!H12-'Masse-salariale'!G12)*Parametres!$B$14*Parametres!$B$42/12)+G$15,G$15)</f>
        <v>125</v>
      </c>
      <c r="I15" s="32">
        <f>IF('Masse-salariale'!I12&gt;'Masse-salariale'!H12,(('Masse-salariale'!I12-'Masse-salariale'!H12)*Parametres!$B$14*Parametres!$B$42/12)+H$15,H$15)</f>
        <v>125</v>
      </c>
      <c r="J15" s="32">
        <f>IF('Masse-salariale'!J12&gt;'Masse-salariale'!I12,(('Masse-salariale'!J12-'Masse-salariale'!I12)*Parametres!$B$14*Parametres!$B$42/12)+I$15,I$15)</f>
        <v>125</v>
      </c>
      <c r="K15" s="32">
        <f>IF('Masse-salariale'!K12&gt;'Masse-salariale'!J12,(('Masse-salariale'!K12-'Masse-salariale'!J12)*Parametres!$B$14*Parametres!$B$42/12)+J$15,J$15)</f>
        <v>125</v>
      </c>
      <c r="L15" s="32">
        <f>IF('Masse-salariale'!L12&gt;'Masse-salariale'!K12,(('Masse-salariale'!L12-'Masse-salariale'!K12)*Parametres!$B$14*Parametres!$B$42/12)+K$15,K$15)</f>
        <v>156.25</v>
      </c>
      <c r="M15" s="285">
        <f>IF('Masse-salariale'!M12&gt;'Masse-salariale'!L12,(('Masse-salariale'!M12-'Masse-salariale'!L12)*Parametres!$B$14*Parametres!$B$42/12)+L$15,L$15)</f>
        <v>156.25</v>
      </c>
      <c r="N15" s="277">
        <f>IF('Masse-salariale'!N12&gt;'Masse-salariale'!M12,(('Masse-salariale'!N12-'Masse-salariale'!M12)*Parametres!$B$14*Parametres!$B$42/12)+M$15,M$15)</f>
        <v>156.25</v>
      </c>
      <c r="O15" s="32">
        <f>IF('Masse-salariale'!O12&gt;'Masse-salariale'!N12,(('Masse-salariale'!O12-'Masse-salariale'!N12)*Parametres!$B$14*Parametres!$B$42/12)+N$15,N$15)</f>
        <v>156.25</v>
      </c>
      <c r="P15" s="32">
        <f>IF('Masse-salariale'!P12&gt;'Masse-salariale'!O12,(('Masse-salariale'!P12-'Masse-salariale'!O12)*Parametres!$B$14*Parametres!$B$42/12)+O$15,O$15)</f>
        <v>156.25</v>
      </c>
      <c r="Q15" s="32">
        <f>IF('Masse-salariale'!Q12&gt;'Masse-salariale'!P12,(('Masse-salariale'!Q12-'Masse-salariale'!P12)*Parametres!$B$14*Parametres!$B$42/12)+P$15,P$15)</f>
        <v>156.25</v>
      </c>
      <c r="R15" s="32">
        <f>IF('Masse-salariale'!R12&gt;'Masse-salariale'!Q12,(('Masse-salariale'!R12-'Masse-salariale'!Q12)*Parametres!$B$14*Parametres!$B$42/12)+Q$15,Q$15)</f>
        <v>156.25</v>
      </c>
      <c r="S15" s="32">
        <f>IF('Masse-salariale'!S12&gt;'Masse-salariale'!R12,(('Masse-salariale'!S12-'Masse-salariale'!R12)*Parametres!$B$14*Parametres!$B$42/12)+R$15,R$15)</f>
        <v>156.25</v>
      </c>
      <c r="T15" s="32">
        <f>IF('Masse-salariale'!T12&gt;'Masse-salariale'!S12,(('Masse-salariale'!T12-'Masse-salariale'!S12)*Parametres!$B$14*Parametres!$B$42/12)+S$15,S$15)</f>
        <v>156.25</v>
      </c>
      <c r="U15" s="32">
        <f>IF('Masse-salariale'!U12&gt;'Masse-salariale'!T12,(('Masse-salariale'!U12-'Masse-salariale'!T12)*Parametres!$B$14*Parametres!$B$42/12)+T$15,T$15)</f>
        <v>218.75</v>
      </c>
      <c r="V15" s="32">
        <f>IF('Masse-salariale'!V12&gt;'Masse-salariale'!U12,(('Masse-salariale'!V12-'Masse-salariale'!U12)*Parametres!$B$14*Parametres!$B$42/12)+U$15,U$15)</f>
        <v>218.75</v>
      </c>
      <c r="W15" s="32">
        <f>IF('Masse-salariale'!W12&gt;'Masse-salariale'!V12,(('Masse-salariale'!W12-'Masse-salariale'!V12)*Parametres!$B$14*Parametres!$B$42/12)+V$15,V$15)</f>
        <v>218.75</v>
      </c>
      <c r="X15" s="32">
        <f>IF('Masse-salariale'!X12&gt;'Masse-salariale'!W12,(('Masse-salariale'!X12-'Masse-salariale'!W12)*Parametres!$B$14*Parametres!$B$42/12)+W$15,W$15)</f>
        <v>218.75</v>
      </c>
      <c r="Y15" s="285">
        <f>IF('Masse-salariale'!Y12&gt;'Masse-salariale'!X12,(('Masse-salariale'!Y12-'Masse-salariale'!X12)*Parametres!$B$14*Parametres!$B$42/12)+X$15,X$15)</f>
        <v>218.75</v>
      </c>
      <c r="Z15" s="277">
        <f>IF('Masse-salariale'!Z12&gt;'Masse-salariale'!Y12,(('Masse-salariale'!Z12-'Masse-salariale'!Y12)*Parametres!$B$14*Parametres!$B$42/12)+Y$15,Y$15)</f>
        <v>218.75</v>
      </c>
      <c r="AA15" s="32">
        <f>IF('Masse-salariale'!AA12&gt;'Masse-salariale'!Z12,(('Masse-salariale'!AA12-'Masse-salariale'!Z12)*Parametres!$B$14*Parametres!$B$42/12)+Z$15,Z$15)</f>
        <v>218.75</v>
      </c>
      <c r="AB15" s="32">
        <f>IF('Masse-salariale'!AB12&gt;'Masse-salariale'!AA12,(('Masse-salariale'!AB12-'Masse-salariale'!AA12)*Parametres!$B$14*Parametres!$B$42/12)+AA$15,AA$15)</f>
        <v>218.75</v>
      </c>
      <c r="AC15" s="32">
        <f>IF('Masse-salariale'!AC12&gt;'Masse-salariale'!AB12,(('Masse-salariale'!AC12-'Masse-salariale'!AB12)*Parametres!$B$14*Parametres!$B$42/12)+AB$15,AB$15)</f>
        <v>218.75</v>
      </c>
      <c r="AD15" s="32">
        <f>IF('Masse-salariale'!AD12&gt;'Masse-salariale'!AC12,(('Masse-salariale'!AD12-'Masse-salariale'!AC12)*Parametres!$B$14*Parametres!$B$42/12)+AC$15,AC$15)</f>
        <v>218.75</v>
      </c>
      <c r="AE15" s="32">
        <f>IF('Masse-salariale'!AE12&gt;'Masse-salariale'!AD12,(('Masse-salariale'!AE12-'Masse-salariale'!AD12)*Parametres!$B$14*Parametres!$B$42/12)+AD$15,AD$15)</f>
        <v>218.75</v>
      </c>
      <c r="AF15" s="32">
        <f>IF('Masse-salariale'!AF12&gt;'Masse-salariale'!AE12,(('Masse-salariale'!AF12-'Masse-salariale'!AE12)*Parametres!$B$14*Parametres!$B$42/12)+AE$15,AE$15)</f>
        <v>218.75</v>
      </c>
      <c r="AG15" s="32">
        <f>IF('Masse-salariale'!AG12&gt;'Masse-salariale'!AF12,(('Masse-salariale'!AG12-'Masse-salariale'!AF12)*Parametres!$B$14*Parametres!$B$42/12)+AF$15,AF$15)</f>
        <v>218.75</v>
      </c>
      <c r="AH15" s="32">
        <f>IF('Masse-salariale'!AH12&gt;'Masse-salariale'!AG12,(('Masse-salariale'!AH12-'Masse-salariale'!AG12)*Parametres!$B$14*Parametres!$B$42/12)+AG$15,AG$15)</f>
        <v>218.75</v>
      </c>
      <c r="AI15" s="32">
        <f>IF('Masse-salariale'!AI12&gt;'Masse-salariale'!AH12,(('Masse-salariale'!AI12-'Masse-salariale'!AH12)*Parametres!$B$14*Parametres!$B$42/12)+AH$15,AH$15)</f>
        <v>218.75</v>
      </c>
      <c r="AJ15" s="32">
        <f>IF('Masse-salariale'!AJ12&gt;'Masse-salariale'!AI12,(('Masse-salariale'!AJ12-'Masse-salariale'!AI12)*Parametres!$B$14*Parametres!$B$42/12)+AI$15,AI$15)</f>
        <v>218.75</v>
      </c>
      <c r="AK15" s="33">
        <f>IF('Masse-salariale'!AK12&gt;'Masse-salariale'!AJ12,(('Masse-salariale'!AK12-'Masse-salariale'!AJ12)*Parametres!$B$14*Parametres!$B$42/12)+AJ$15,AJ$15)</f>
        <v>218.75</v>
      </c>
    </row>
    <row r="16" spans="1:37">
      <c r="A16" s="26" t="s">
        <v>92</v>
      </c>
      <c r="B16" s="34">
        <f>'Masse-salariale'!B11*Parametres!$B$14*Parametres!$B$13/12</f>
        <v>1125</v>
      </c>
      <c r="C16" s="35">
        <f>IF('Masse-salariale'!C12&gt;'Masse-salariale'!B12,(('Masse-salariale'!C12-'Masse-salariale'!B12)*Parametres!$B$14*Parametres!$B$13/12)+B$16,B$16)</f>
        <v>1125</v>
      </c>
      <c r="D16" s="35">
        <f>IF('Masse-salariale'!D12&gt;'Masse-salariale'!C12,(('Masse-salariale'!D12-'Masse-salariale'!C12)*Parametres!$B$14*Parametres!$B$13/12)+C$16,C$16)</f>
        <v>1125</v>
      </c>
      <c r="E16" s="35">
        <f>IF('Masse-salariale'!E12&gt;'Masse-salariale'!D12,(('Masse-salariale'!E12-'Masse-salariale'!D12)*Parametres!$B$14*Parametres!$B$13/12)+D$16,D$16)</f>
        <v>1125</v>
      </c>
      <c r="F16" s="35">
        <f>IF('Masse-salariale'!F12&gt;'Masse-salariale'!E12,(('Masse-salariale'!F12-'Masse-salariale'!E12)*Parametres!$B$14*Parametres!$B$13/12)+E$16,E$16)</f>
        <v>1125</v>
      </c>
      <c r="G16" s="35">
        <f>IF('Masse-salariale'!G12&gt;'Masse-salariale'!F12,(('Masse-salariale'!G12-'Masse-salariale'!F12)*Parametres!$B$14*Parametres!$B$13/12)+F$16,F$16)</f>
        <v>1500</v>
      </c>
      <c r="H16" s="35">
        <f>IF('Masse-salariale'!H12&gt;'Masse-salariale'!G12,(('Masse-salariale'!H12-'Masse-salariale'!G12)*Parametres!$B$14*Parametres!$B$13/12)+G$16,G$16)</f>
        <v>1500</v>
      </c>
      <c r="I16" s="35">
        <f>IF('Masse-salariale'!I12&gt;'Masse-salariale'!H12,(('Masse-salariale'!I12-'Masse-salariale'!H12)*Parametres!$B$14*Parametres!$B$13/12)+H$16,H$16)</f>
        <v>1500</v>
      </c>
      <c r="J16" s="35">
        <f>IF('Masse-salariale'!J12&gt;'Masse-salariale'!I12,(('Masse-salariale'!J12-'Masse-salariale'!I12)*Parametres!$B$14*Parametres!$B$13/12)+I$16,I$16)</f>
        <v>1500</v>
      </c>
      <c r="K16" s="35">
        <f>IF('Masse-salariale'!K12&gt;'Masse-salariale'!J12,(('Masse-salariale'!K12-'Masse-salariale'!J12)*Parametres!$B$14*Parametres!$B$13/12)+J$16,J$16)</f>
        <v>1500</v>
      </c>
      <c r="L16" s="35">
        <f>IF('Masse-salariale'!L12&gt;'Masse-salariale'!K12,(('Masse-salariale'!L12-'Masse-salariale'!K12)*Parametres!$B$14*Parametres!$B$13/12)+K$16,K$16)</f>
        <v>1875</v>
      </c>
      <c r="M16" s="141">
        <f>IF('Masse-salariale'!M12&gt;'Masse-salariale'!L12,(('Masse-salariale'!M12-'Masse-salariale'!L12)*Parametres!$B$14*Parametres!$B$13/12)+L$16,L$16)</f>
        <v>1875</v>
      </c>
      <c r="N16" s="274">
        <f>IF('Masse-salariale'!N12&gt;'Masse-salariale'!M12,(('Masse-salariale'!N12-'Masse-salariale'!M12)*Parametres!$B$14*Parametres!$B$13/12)+M$16,M$16)</f>
        <v>1875</v>
      </c>
      <c r="O16" s="35">
        <f>IF('Masse-salariale'!O12&gt;'Masse-salariale'!N12,(('Masse-salariale'!O12-'Masse-salariale'!N12)*Parametres!$B$14*Parametres!$B$13/12)+N$16,N$16)</f>
        <v>1875</v>
      </c>
      <c r="P16" s="35">
        <f>IF('Masse-salariale'!P12&gt;'Masse-salariale'!O12,(('Masse-salariale'!P12-'Masse-salariale'!O12)*Parametres!$B$14*Parametres!$B$13/12)+O$16,O$16)</f>
        <v>1875</v>
      </c>
      <c r="Q16" s="35">
        <f>IF('Masse-salariale'!Q12&gt;'Masse-salariale'!P12,(('Masse-salariale'!Q12-'Masse-salariale'!P12)*Parametres!$B$14*Parametres!$B$13/12)+P$16,P$16)</f>
        <v>1875</v>
      </c>
      <c r="R16" s="35">
        <f>IF('Masse-salariale'!R12&gt;'Masse-salariale'!Q12,(('Masse-salariale'!R12-'Masse-salariale'!Q12)*Parametres!$B$14*Parametres!$B$13/12)+Q$16,Q$16)</f>
        <v>1875</v>
      </c>
      <c r="S16" s="35">
        <f>IF('Masse-salariale'!S12&gt;'Masse-salariale'!R12,(('Masse-salariale'!S12-'Masse-salariale'!R12)*Parametres!$B$14*Parametres!$B$13/12)+R$16,R$16)</f>
        <v>1875</v>
      </c>
      <c r="T16" s="35">
        <f>IF('Masse-salariale'!T12&gt;'Masse-salariale'!S12,(('Masse-salariale'!T12-'Masse-salariale'!S12)*Parametres!$B$14*Parametres!$B$13/12)+S$16,S$16)</f>
        <v>1875</v>
      </c>
      <c r="U16" s="35">
        <f>IF('Masse-salariale'!U12&gt;'Masse-salariale'!T12,(('Masse-salariale'!U12-'Masse-salariale'!T12)*Parametres!$B$14*Parametres!$B$13/12)+T$16,T$16)</f>
        <v>2625</v>
      </c>
      <c r="V16" s="35">
        <f>IF('Masse-salariale'!V12&gt;'Masse-salariale'!U12,(('Masse-salariale'!V12-'Masse-salariale'!U12)*Parametres!$B$14*Parametres!$B$13/12)+U$16,U$16)</f>
        <v>2625</v>
      </c>
      <c r="W16" s="35">
        <f>IF('Masse-salariale'!W12&gt;'Masse-salariale'!V12,(('Masse-salariale'!W12-'Masse-salariale'!V12)*Parametres!$B$14*Parametres!$B$13/12)+V$16,V$16)</f>
        <v>2625</v>
      </c>
      <c r="X16" s="35">
        <f>IF('Masse-salariale'!X12&gt;'Masse-salariale'!W12,(('Masse-salariale'!X12-'Masse-salariale'!W12)*Parametres!$B$14*Parametres!$B$13/12)+W$16,W$16)</f>
        <v>2625</v>
      </c>
      <c r="Y16" s="141">
        <f>IF('Masse-salariale'!Y12&gt;'Masse-salariale'!X12,(('Masse-salariale'!Y12-'Masse-salariale'!X12)*Parametres!$B$14*Parametres!$B$13/12)+X$16,X$16)</f>
        <v>2625</v>
      </c>
      <c r="Z16" s="274">
        <f>IF('Masse-salariale'!Z12&gt;'Masse-salariale'!Y12,(('Masse-salariale'!Z12-'Masse-salariale'!Y12)*Parametres!$B$14*Parametres!$B$13/12)+Y$16,Y$16)</f>
        <v>2625</v>
      </c>
      <c r="AA16" s="35">
        <f>IF('Masse-salariale'!AA12&gt;'Masse-salariale'!Z12,(('Masse-salariale'!AA12-'Masse-salariale'!Z12)*Parametres!$B$14*Parametres!$B$13/12)+Z$16,Z$16)</f>
        <v>2625</v>
      </c>
      <c r="AB16" s="35">
        <f>IF('Masse-salariale'!AB12&gt;'Masse-salariale'!AA12,(('Masse-salariale'!AB12-'Masse-salariale'!AA12)*Parametres!$B$14*Parametres!$B$13/12)+AA$16,AA$16)</f>
        <v>2625</v>
      </c>
      <c r="AC16" s="35">
        <f>IF('Masse-salariale'!AC12&gt;'Masse-salariale'!AB12,(('Masse-salariale'!AC12-'Masse-salariale'!AB12)*Parametres!$B$14*Parametres!$B$13/12)+AB$16,AB$16)</f>
        <v>2625</v>
      </c>
      <c r="AD16" s="35">
        <f>IF('Masse-salariale'!AD12&gt;'Masse-salariale'!AC12,(('Masse-salariale'!AD12-'Masse-salariale'!AC12)*Parametres!$B$14*Parametres!$B$13/12)+AC$16,AC$16)</f>
        <v>2625</v>
      </c>
      <c r="AE16" s="35">
        <f>IF('Masse-salariale'!AE12&gt;'Masse-salariale'!AD12,(('Masse-salariale'!AE12-'Masse-salariale'!AD12)*Parametres!$B$14*Parametres!$B$13/12)+AD$16,AD$16)</f>
        <v>2625</v>
      </c>
      <c r="AF16" s="35">
        <f>IF('Masse-salariale'!AF12&gt;'Masse-salariale'!AE12,(('Masse-salariale'!AF12-'Masse-salariale'!AE12)*Parametres!$B$14*Parametres!$B$13/12)+AE$16,AE$16)</f>
        <v>2625</v>
      </c>
      <c r="AG16" s="35">
        <f>IF('Masse-salariale'!AG12&gt;'Masse-salariale'!AF12,(('Masse-salariale'!AG12-'Masse-salariale'!AF12)*Parametres!$B$14*Parametres!$B$13/12)+AF$16,AF$16)</f>
        <v>2625</v>
      </c>
      <c r="AH16" s="35">
        <f>IF('Masse-salariale'!AH12&gt;'Masse-salariale'!AG12,(('Masse-salariale'!AH12-'Masse-salariale'!AG12)*Parametres!$B$14*Parametres!$B$13/12)+AG$16,AG$16)</f>
        <v>2625</v>
      </c>
      <c r="AI16" s="35">
        <f>IF('Masse-salariale'!AI12&gt;'Masse-salariale'!AH12,(('Masse-salariale'!AI12-'Masse-salariale'!AH12)*Parametres!$B$14*Parametres!$B$13/12)+AH$16,AH$16)</f>
        <v>2625</v>
      </c>
      <c r="AJ16" s="35">
        <f>IF('Masse-salariale'!AJ12&gt;'Masse-salariale'!AI12,(('Masse-salariale'!AJ12-'Masse-salariale'!AI12)*Parametres!$B$14*Parametres!$B$13/12)+AI$16,AI$16)</f>
        <v>2625</v>
      </c>
      <c r="AK16" s="36">
        <f>IF('Masse-salariale'!AK12&gt;'Masse-salariale'!AJ12,(('Masse-salariale'!AK12-'Masse-salariale'!AJ12)*Parametres!$B$14*Parametres!$B$13/12)+AJ$16,AJ$16)</f>
        <v>2625</v>
      </c>
    </row>
    <row r="17" spans="1:37">
      <c r="A17" s="26" t="s">
        <v>4</v>
      </c>
      <c r="B17" s="34">
        <f>'Masse-salariale'!B11*Parametres!$B$5</f>
        <v>60</v>
      </c>
      <c r="C17" s="35">
        <f>'Masse-salariale'!C11*Parametres!$B$5</f>
        <v>60</v>
      </c>
      <c r="D17" s="35">
        <f>'Masse-salariale'!D11*Parametres!$B$5</f>
        <v>60</v>
      </c>
      <c r="E17" s="35">
        <f>'Masse-salariale'!E11*Parametres!$B$5</f>
        <v>60</v>
      </c>
      <c r="F17" s="35">
        <f>'Masse-salariale'!F11*Parametres!$B$5</f>
        <v>60</v>
      </c>
      <c r="G17" s="35">
        <f>'Masse-salariale'!G11*Parametres!$B$5</f>
        <v>80</v>
      </c>
      <c r="H17" s="35">
        <f>'Masse-salariale'!H11*Parametres!$B$5</f>
        <v>80</v>
      </c>
      <c r="I17" s="35">
        <f>'Masse-salariale'!I11*Parametres!$B$5</f>
        <v>80</v>
      </c>
      <c r="J17" s="35">
        <f>'Masse-salariale'!J11*Parametres!$B$5</f>
        <v>80</v>
      </c>
      <c r="K17" s="35">
        <f>'Masse-salariale'!K11*Parametres!$B$5</f>
        <v>80</v>
      </c>
      <c r="L17" s="35">
        <f>'Masse-salariale'!L11*Parametres!$B$5</f>
        <v>100</v>
      </c>
      <c r="M17" s="141">
        <f>'Masse-salariale'!M11*Parametres!$B$5</f>
        <v>100</v>
      </c>
      <c r="N17" s="274">
        <f>'Masse-salariale'!N11*Parametres!$B$5</f>
        <v>100</v>
      </c>
      <c r="O17" s="35">
        <f>'Masse-salariale'!O11*Parametres!$B$5</f>
        <v>100</v>
      </c>
      <c r="P17" s="35">
        <f>'Masse-salariale'!P11*Parametres!$B$5</f>
        <v>100</v>
      </c>
      <c r="Q17" s="35">
        <f>'Masse-salariale'!Q11*Parametres!$B$5</f>
        <v>100</v>
      </c>
      <c r="R17" s="35">
        <f>'Masse-salariale'!R11*Parametres!$B$5</f>
        <v>100</v>
      </c>
      <c r="S17" s="35">
        <f>'Masse-salariale'!S11*Parametres!$B$5</f>
        <v>100</v>
      </c>
      <c r="T17" s="35">
        <f>'Masse-salariale'!T11*Parametres!$B$5</f>
        <v>100</v>
      </c>
      <c r="U17" s="35">
        <f>'Masse-salariale'!U11*Parametres!$B$5</f>
        <v>140</v>
      </c>
      <c r="V17" s="35">
        <f>'Masse-salariale'!V11*Parametres!$B$5</f>
        <v>140</v>
      </c>
      <c r="W17" s="35">
        <f>'Masse-salariale'!W11*Parametres!$B$5</f>
        <v>140</v>
      </c>
      <c r="X17" s="35">
        <f>'Masse-salariale'!X11*Parametres!$B$5</f>
        <v>140</v>
      </c>
      <c r="Y17" s="141">
        <f>'Masse-salariale'!Y11*Parametres!$B$5</f>
        <v>140</v>
      </c>
      <c r="Z17" s="274">
        <f>'Masse-salariale'!Z11*Parametres!$B$5</f>
        <v>140</v>
      </c>
      <c r="AA17" s="35">
        <f>'Masse-salariale'!AA11*Parametres!$B$5</f>
        <v>140</v>
      </c>
      <c r="AB17" s="35">
        <f>'Masse-salariale'!AB11*Parametres!$B$5</f>
        <v>140</v>
      </c>
      <c r="AC17" s="35">
        <f>'Masse-salariale'!AC11*Parametres!$B$5</f>
        <v>140</v>
      </c>
      <c r="AD17" s="35">
        <f>'Masse-salariale'!AD11*Parametres!$B$5</f>
        <v>140</v>
      </c>
      <c r="AE17" s="35">
        <f>'Masse-salariale'!AE11*Parametres!$B$5</f>
        <v>140</v>
      </c>
      <c r="AF17" s="35">
        <f>'Masse-salariale'!AF11*Parametres!$B$5</f>
        <v>140</v>
      </c>
      <c r="AG17" s="35">
        <f>'Masse-salariale'!AG11*Parametres!$B$5</f>
        <v>140</v>
      </c>
      <c r="AH17" s="35">
        <f>'Masse-salariale'!AH11*Parametres!$B$5</f>
        <v>140</v>
      </c>
      <c r="AI17" s="35">
        <f>'Masse-salariale'!AI11*Parametres!$B$5</f>
        <v>140</v>
      </c>
      <c r="AJ17" s="35">
        <f>'Masse-salariale'!AJ11*Parametres!$B$5</f>
        <v>140</v>
      </c>
      <c r="AK17" s="36">
        <f>'Masse-salariale'!AK11*Parametres!$B$5</f>
        <v>140</v>
      </c>
    </row>
    <row r="18" spans="1:37">
      <c r="A18" s="26" t="s">
        <v>5</v>
      </c>
      <c r="B18" s="34">
        <f>'Masse-salariale'!B11*Parametres!$B$6</f>
        <v>60</v>
      </c>
      <c r="C18" s="35">
        <f>'Masse-salariale'!C11*Parametres!$B$6</f>
        <v>60</v>
      </c>
      <c r="D18" s="35">
        <f>'Masse-salariale'!D11*Parametres!$B$6</f>
        <v>60</v>
      </c>
      <c r="E18" s="35">
        <f>'Masse-salariale'!E11*Parametres!$B$6</f>
        <v>60</v>
      </c>
      <c r="F18" s="35">
        <f>'Masse-salariale'!F11*Parametres!$B$6</f>
        <v>60</v>
      </c>
      <c r="G18" s="35">
        <f>'Masse-salariale'!G11*Parametres!$B$6</f>
        <v>80</v>
      </c>
      <c r="H18" s="35">
        <f>'Masse-salariale'!H11*Parametres!$B$6</f>
        <v>80</v>
      </c>
      <c r="I18" s="35">
        <f>'Masse-salariale'!I11*Parametres!$B$6</f>
        <v>80</v>
      </c>
      <c r="J18" s="35">
        <f>'Masse-salariale'!J11*Parametres!$B$6</f>
        <v>80</v>
      </c>
      <c r="K18" s="35">
        <f>'Masse-salariale'!K11*Parametres!$B$6</f>
        <v>80</v>
      </c>
      <c r="L18" s="35">
        <f>'Masse-salariale'!L11*Parametres!$B$6</f>
        <v>100</v>
      </c>
      <c r="M18" s="141">
        <f>'Masse-salariale'!M11*Parametres!$B$6</f>
        <v>100</v>
      </c>
      <c r="N18" s="274">
        <f>'Masse-salariale'!N11*Parametres!$B$6</f>
        <v>100</v>
      </c>
      <c r="O18" s="35">
        <f>'Masse-salariale'!O11*Parametres!$B$6</f>
        <v>100</v>
      </c>
      <c r="P18" s="35">
        <f>'Masse-salariale'!P11*Parametres!$B$6</f>
        <v>100</v>
      </c>
      <c r="Q18" s="35">
        <f>'Masse-salariale'!Q11*Parametres!$B$6</f>
        <v>100</v>
      </c>
      <c r="R18" s="35">
        <f>'Masse-salariale'!R11*Parametres!$B$6</f>
        <v>100</v>
      </c>
      <c r="S18" s="35">
        <f>'Masse-salariale'!S11*Parametres!$B$6</f>
        <v>100</v>
      </c>
      <c r="T18" s="35">
        <f>'Masse-salariale'!T11*Parametres!$B$6</f>
        <v>100</v>
      </c>
      <c r="U18" s="35">
        <f>'Masse-salariale'!U11*Parametres!$B$6</f>
        <v>140</v>
      </c>
      <c r="V18" s="35">
        <f>'Masse-salariale'!V11*Parametres!$B$6</f>
        <v>140</v>
      </c>
      <c r="W18" s="35">
        <f>'Masse-salariale'!W11*Parametres!$B$6</f>
        <v>140</v>
      </c>
      <c r="X18" s="35">
        <f>'Masse-salariale'!X11*Parametres!$B$6</f>
        <v>140</v>
      </c>
      <c r="Y18" s="141">
        <f>'Masse-salariale'!Y11*Parametres!$B$6</f>
        <v>140</v>
      </c>
      <c r="Z18" s="274">
        <f>'Masse-salariale'!Z11*Parametres!$B$6</f>
        <v>140</v>
      </c>
      <c r="AA18" s="35">
        <f>'Masse-salariale'!AA11*Parametres!$B$6</f>
        <v>140</v>
      </c>
      <c r="AB18" s="35">
        <f>'Masse-salariale'!AB11*Parametres!$B$6</f>
        <v>140</v>
      </c>
      <c r="AC18" s="35">
        <f>'Masse-salariale'!AC11*Parametres!$B$6</f>
        <v>140</v>
      </c>
      <c r="AD18" s="35">
        <f>'Masse-salariale'!AD11*Parametres!$B$6</f>
        <v>140</v>
      </c>
      <c r="AE18" s="35">
        <f>'Masse-salariale'!AE11*Parametres!$B$6</f>
        <v>140</v>
      </c>
      <c r="AF18" s="35">
        <f>'Masse-salariale'!AF11*Parametres!$B$6</f>
        <v>140</v>
      </c>
      <c r="AG18" s="35">
        <f>'Masse-salariale'!AG11*Parametres!$B$6</f>
        <v>140</v>
      </c>
      <c r="AH18" s="35">
        <f>'Masse-salariale'!AH11*Parametres!$B$6</f>
        <v>140</v>
      </c>
      <c r="AI18" s="35">
        <f>'Masse-salariale'!AI11*Parametres!$B$6</f>
        <v>140</v>
      </c>
      <c r="AJ18" s="35">
        <f>'Masse-salariale'!AJ11*Parametres!$B$6</f>
        <v>140</v>
      </c>
      <c r="AK18" s="36">
        <f>'Masse-salariale'!AK11*Parametres!$B$6</f>
        <v>140</v>
      </c>
    </row>
    <row r="19" spans="1:37">
      <c r="A19" s="26" t="s">
        <v>6</v>
      </c>
      <c r="B19" s="34">
        <f>Parametres!$B$4</f>
        <v>50</v>
      </c>
      <c r="C19" s="35">
        <f>Parametres!$B$4</f>
        <v>50</v>
      </c>
      <c r="D19" s="35">
        <f>Parametres!$B$4</f>
        <v>50</v>
      </c>
      <c r="E19" s="35">
        <f>Parametres!$B$4</f>
        <v>50</v>
      </c>
      <c r="F19" s="35">
        <f>Parametres!$B$4</f>
        <v>50</v>
      </c>
      <c r="G19" s="35">
        <f>Parametres!$B$4</f>
        <v>50</v>
      </c>
      <c r="H19" s="35">
        <f>Parametres!$B$4</f>
        <v>50</v>
      </c>
      <c r="I19" s="35">
        <f>Parametres!$B$4</f>
        <v>50</v>
      </c>
      <c r="J19" s="35">
        <f>Parametres!$B$4</f>
        <v>50</v>
      </c>
      <c r="K19" s="35">
        <f>Parametres!$B$4</f>
        <v>50</v>
      </c>
      <c r="L19" s="35">
        <f>Parametres!$B$4</f>
        <v>50</v>
      </c>
      <c r="M19" s="141">
        <f>Parametres!$B$4</f>
        <v>50</v>
      </c>
      <c r="N19" s="274">
        <f>Parametres!$B$4</f>
        <v>50</v>
      </c>
      <c r="O19" s="35">
        <f>Parametres!$B$4</f>
        <v>50</v>
      </c>
      <c r="P19" s="35">
        <f>Parametres!$B$4</f>
        <v>50</v>
      </c>
      <c r="Q19" s="35">
        <f>Parametres!$B$4</f>
        <v>50</v>
      </c>
      <c r="R19" s="35">
        <f>Parametres!$B$4</f>
        <v>50</v>
      </c>
      <c r="S19" s="35">
        <f>Parametres!$B$4</f>
        <v>50</v>
      </c>
      <c r="T19" s="35">
        <f>Parametres!$B$4</f>
        <v>50</v>
      </c>
      <c r="U19" s="35">
        <f>Parametres!$B$4</f>
        <v>50</v>
      </c>
      <c r="V19" s="35">
        <f>Parametres!$B$4</f>
        <v>50</v>
      </c>
      <c r="W19" s="35">
        <f>Parametres!$B$4</f>
        <v>50</v>
      </c>
      <c r="X19" s="35">
        <f>Parametres!$B$4</f>
        <v>50</v>
      </c>
      <c r="Y19" s="141">
        <f>Parametres!$B$4</f>
        <v>50</v>
      </c>
      <c r="Z19" s="274">
        <f>Parametres!$B$4</f>
        <v>50</v>
      </c>
      <c r="AA19" s="35">
        <f>Parametres!$B$4</f>
        <v>50</v>
      </c>
      <c r="AB19" s="35">
        <f>Parametres!$B$4</f>
        <v>50</v>
      </c>
      <c r="AC19" s="35">
        <f>Parametres!$B$4</f>
        <v>50</v>
      </c>
      <c r="AD19" s="35">
        <f>Parametres!$B$4</f>
        <v>50</v>
      </c>
      <c r="AE19" s="35">
        <f>Parametres!$B$4</f>
        <v>50</v>
      </c>
      <c r="AF19" s="35">
        <f>Parametres!$B$4</f>
        <v>50</v>
      </c>
      <c r="AG19" s="35">
        <f>Parametres!$B$4</f>
        <v>50</v>
      </c>
      <c r="AH19" s="35">
        <f>Parametres!$B$4</f>
        <v>50</v>
      </c>
      <c r="AI19" s="35">
        <f>Parametres!$B$4</f>
        <v>50</v>
      </c>
      <c r="AJ19" s="35">
        <f>Parametres!$B$4</f>
        <v>50</v>
      </c>
      <c r="AK19" s="36">
        <f>Parametres!$B$4</f>
        <v>50</v>
      </c>
    </row>
    <row r="20" spans="1:37">
      <c r="A20" s="26" t="s">
        <v>7</v>
      </c>
      <c r="B20" s="34">
        <f>'Masse-salariale'!B$11*Parametres!$B$2</f>
        <v>150</v>
      </c>
      <c r="C20" s="35">
        <f>'Masse-salariale'!C$11*Parametres!$B$2</f>
        <v>150</v>
      </c>
      <c r="D20" s="35">
        <f>'Masse-salariale'!D$11*Parametres!$B$2</f>
        <v>150</v>
      </c>
      <c r="E20" s="35">
        <f>'Masse-salariale'!E$11*Parametres!$B$2</f>
        <v>150</v>
      </c>
      <c r="F20" s="35">
        <f>'Masse-salariale'!F$11*Parametres!$B$2</f>
        <v>150</v>
      </c>
      <c r="G20" s="35">
        <f>'Masse-salariale'!G$11*Parametres!$B$2</f>
        <v>200</v>
      </c>
      <c r="H20" s="35">
        <f>'Masse-salariale'!H$11*Parametres!$B$2</f>
        <v>200</v>
      </c>
      <c r="I20" s="35">
        <f>'Masse-salariale'!I$11*Parametres!$B$2</f>
        <v>200</v>
      </c>
      <c r="J20" s="35">
        <f>'Masse-salariale'!J$11*Parametres!$B$2</f>
        <v>200</v>
      </c>
      <c r="K20" s="35">
        <f>'Masse-salariale'!K$11*Parametres!$B$2</f>
        <v>200</v>
      </c>
      <c r="L20" s="35">
        <f>'Masse-salariale'!L$11*Parametres!$B$2</f>
        <v>250</v>
      </c>
      <c r="M20" s="141">
        <f>'Masse-salariale'!M$11*Parametres!$B$2</f>
        <v>250</v>
      </c>
      <c r="N20" s="274">
        <f>'Masse-salariale'!N$11*Parametres!$B$2</f>
        <v>250</v>
      </c>
      <c r="O20" s="35">
        <f>'Masse-salariale'!O$11*Parametres!$B$2</f>
        <v>250</v>
      </c>
      <c r="P20" s="35">
        <f>'Masse-salariale'!P$11*Parametres!$B$2</f>
        <v>250</v>
      </c>
      <c r="Q20" s="35">
        <f>'Masse-salariale'!Q$11*Parametres!$B$2</f>
        <v>250</v>
      </c>
      <c r="R20" s="35">
        <f>'Masse-salariale'!R$11*Parametres!$B$2</f>
        <v>250</v>
      </c>
      <c r="S20" s="35">
        <f>'Masse-salariale'!S$11*Parametres!$B$2</f>
        <v>250</v>
      </c>
      <c r="T20" s="35">
        <f>'Masse-salariale'!T$11*Parametres!$B$2</f>
        <v>250</v>
      </c>
      <c r="U20" s="35">
        <f>'Masse-salariale'!U$11*Parametres!$B$2</f>
        <v>350</v>
      </c>
      <c r="V20" s="35">
        <f>'Masse-salariale'!V$11*Parametres!$B$2</f>
        <v>350</v>
      </c>
      <c r="W20" s="35">
        <f>'Masse-salariale'!W$11*Parametres!$B$2</f>
        <v>350</v>
      </c>
      <c r="X20" s="35">
        <f>'Masse-salariale'!X$11*Parametres!$B$2</f>
        <v>350</v>
      </c>
      <c r="Y20" s="141">
        <f>'Masse-salariale'!Y$11*Parametres!$B$2</f>
        <v>350</v>
      </c>
      <c r="Z20" s="274">
        <f>'Masse-salariale'!Z$11*Parametres!$B$2</f>
        <v>350</v>
      </c>
      <c r="AA20" s="35">
        <f>'Masse-salariale'!AA$11*Parametres!$B$2</f>
        <v>350</v>
      </c>
      <c r="AB20" s="35">
        <f>'Masse-salariale'!AB$11*Parametres!$B$2</f>
        <v>350</v>
      </c>
      <c r="AC20" s="35">
        <f>'Masse-salariale'!AC$11*Parametres!$B$2</f>
        <v>350</v>
      </c>
      <c r="AD20" s="35">
        <f>'Masse-salariale'!AD$11*Parametres!$B$2</f>
        <v>350</v>
      </c>
      <c r="AE20" s="35">
        <f>'Masse-salariale'!AE$11*Parametres!$B$2</f>
        <v>350</v>
      </c>
      <c r="AF20" s="35">
        <f>'Masse-salariale'!AF$11*Parametres!$B$2</f>
        <v>350</v>
      </c>
      <c r="AG20" s="35">
        <f>'Masse-salariale'!AG$11*Parametres!$B$2</f>
        <v>350</v>
      </c>
      <c r="AH20" s="35">
        <f>'Masse-salariale'!AH$11*Parametres!$B$2</f>
        <v>350</v>
      </c>
      <c r="AI20" s="35">
        <f>'Masse-salariale'!AI$11*Parametres!$B$2</f>
        <v>350</v>
      </c>
      <c r="AJ20" s="35">
        <f>'Masse-salariale'!AJ$11*Parametres!$B$2</f>
        <v>350</v>
      </c>
      <c r="AK20" s="36">
        <f>'Masse-salariale'!AK$11*Parametres!$B$2</f>
        <v>350</v>
      </c>
    </row>
    <row r="21" spans="1:37">
      <c r="A21" s="26" t="s">
        <v>8</v>
      </c>
      <c r="B21" s="34">
        <f>Parametres!$B$20</f>
        <v>175</v>
      </c>
      <c r="C21" s="35">
        <f>Parametres!$B$20</f>
        <v>175</v>
      </c>
      <c r="D21" s="35">
        <f>Parametres!$B$20</f>
        <v>175</v>
      </c>
      <c r="E21" s="35">
        <f>Parametres!$B$20</f>
        <v>175</v>
      </c>
      <c r="F21" s="35">
        <f>Parametres!$B$20</f>
        <v>175</v>
      </c>
      <c r="G21" s="35">
        <f>Parametres!$B$20</f>
        <v>175</v>
      </c>
      <c r="H21" s="35">
        <f>Parametres!$B$20</f>
        <v>175</v>
      </c>
      <c r="I21" s="35">
        <f>Parametres!$B$20</f>
        <v>175</v>
      </c>
      <c r="J21" s="35">
        <f>Parametres!$B$20</f>
        <v>175</v>
      </c>
      <c r="K21" s="35">
        <f>Parametres!$B$20</f>
        <v>175</v>
      </c>
      <c r="L21" s="35">
        <f>Parametres!$B$20</f>
        <v>175</v>
      </c>
      <c r="M21" s="141">
        <f>Parametres!$B$20</f>
        <v>175</v>
      </c>
      <c r="N21" s="274">
        <f>Parametres!$B$20</f>
        <v>175</v>
      </c>
      <c r="O21" s="35">
        <f>Parametres!$B$20</f>
        <v>175</v>
      </c>
      <c r="P21" s="35">
        <f>Parametres!$B$20</f>
        <v>175</v>
      </c>
      <c r="Q21" s="35">
        <f>Parametres!$B$20</f>
        <v>175</v>
      </c>
      <c r="R21" s="35">
        <f>Parametres!$B$20</f>
        <v>175</v>
      </c>
      <c r="S21" s="35">
        <f>Parametres!$B$20</f>
        <v>175</v>
      </c>
      <c r="T21" s="35">
        <f>Parametres!$B$20</f>
        <v>175</v>
      </c>
      <c r="U21" s="35">
        <f>Parametres!$B$20</f>
        <v>175</v>
      </c>
      <c r="V21" s="35">
        <f>Parametres!$B$20</f>
        <v>175</v>
      </c>
      <c r="W21" s="35">
        <f>Parametres!$B$20</f>
        <v>175</v>
      </c>
      <c r="X21" s="35">
        <f>Parametres!$B$20</f>
        <v>175</v>
      </c>
      <c r="Y21" s="141">
        <f>Parametres!$B$20</f>
        <v>175</v>
      </c>
      <c r="Z21" s="274">
        <f>Parametres!$B$20</f>
        <v>175</v>
      </c>
      <c r="AA21" s="35">
        <f>Parametres!$B$20</f>
        <v>175</v>
      </c>
      <c r="AB21" s="35">
        <f>Parametres!$B$20</f>
        <v>175</v>
      </c>
      <c r="AC21" s="35">
        <f>Parametres!$B$20</f>
        <v>175</v>
      </c>
      <c r="AD21" s="35">
        <f>Parametres!$B$20</f>
        <v>175</v>
      </c>
      <c r="AE21" s="35">
        <f>Parametres!$B$20</f>
        <v>175</v>
      </c>
      <c r="AF21" s="35">
        <f>Parametres!$B$20</f>
        <v>175</v>
      </c>
      <c r="AG21" s="35">
        <f>Parametres!$B$20</f>
        <v>175</v>
      </c>
      <c r="AH21" s="35">
        <f>Parametres!$B$20</f>
        <v>175</v>
      </c>
      <c r="AI21" s="35">
        <f>Parametres!$B$20</f>
        <v>175</v>
      </c>
      <c r="AJ21" s="35">
        <f>Parametres!$B$20</f>
        <v>175</v>
      </c>
      <c r="AK21" s="36">
        <f>Parametres!$B$20</f>
        <v>175</v>
      </c>
    </row>
    <row r="22" spans="1:37">
      <c r="A22" s="26" t="s">
        <v>140</v>
      </c>
      <c r="B22" s="34">
        <f>Parametres!$B$17</f>
        <v>450</v>
      </c>
      <c r="C22" s="35">
        <f>Parametres!$B$17</f>
        <v>450</v>
      </c>
      <c r="D22" s="35">
        <f>Parametres!$B$17</f>
        <v>450</v>
      </c>
      <c r="E22" s="35">
        <f>Parametres!$B$17</f>
        <v>450</v>
      </c>
      <c r="F22" s="35">
        <f>Parametres!$B$17</f>
        <v>450</v>
      </c>
      <c r="G22" s="35">
        <f>Parametres!$B$17</f>
        <v>450</v>
      </c>
      <c r="H22" s="35">
        <f>Parametres!$B$17</f>
        <v>450</v>
      </c>
      <c r="I22" s="35">
        <f>Parametres!$B$17</f>
        <v>450</v>
      </c>
      <c r="J22" s="35">
        <f>Parametres!$B$17</f>
        <v>450</v>
      </c>
      <c r="K22" s="35">
        <f>Parametres!$B$17</f>
        <v>450</v>
      </c>
      <c r="L22" s="35">
        <f>Parametres!$B$17</f>
        <v>450</v>
      </c>
      <c r="M22" s="141">
        <f>Parametres!$B$17</f>
        <v>450</v>
      </c>
      <c r="N22" s="274">
        <f>Parametres!$B$17</f>
        <v>450</v>
      </c>
      <c r="O22" s="35">
        <f>Parametres!$B$17</f>
        <v>450</v>
      </c>
      <c r="P22" s="35">
        <f>Parametres!$B$17</f>
        <v>450</v>
      </c>
      <c r="Q22" s="35">
        <f>Parametres!$B$17</f>
        <v>450</v>
      </c>
      <c r="R22" s="35">
        <f>Parametres!$B$17</f>
        <v>450</v>
      </c>
      <c r="S22" s="35">
        <f>Parametres!$B$17</f>
        <v>450</v>
      </c>
      <c r="T22" s="35">
        <f>Parametres!$B$17</f>
        <v>450</v>
      </c>
      <c r="U22" s="35">
        <f>Parametres!$B$17</f>
        <v>450</v>
      </c>
      <c r="V22" s="35">
        <f>Parametres!$B$17</f>
        <v>450</v>
      </c>
      <c r="W22" s="35">
        <f>Parametres!$B$17</f>
        <v>450</v>
      </c>
      <c r="X22" s="35">
        <f>Parametres!$B$17</f>
        <v>450</v>
      </c>
      <c r="Y22" s="141">
        <f>Parametres!$B$17</f>
        <v>450</v>
      </c>
      <c r="Z22" s="274">
        <f>Parametres!$B$17</f>
        <v>450</v>
      </c>
      <c r="AA22" s="35">
        <f>Parametres!$B$17</f>
        <v>450</v>
      </c>
      <c r="AB22" s="35">
        <f>Parametres!$B$17</f>
        <v>450</v>
      </c>
      <c r="AC22" s="35">
        <f>Parametres!$B$17</f>
        <v>450</v>
      </c>
      <c r="AD22" s="35">
        <f>Parametres!$B$17</f>
        <v>450</v>
      </c>
      <c r="AE22" s="35">
        <f>Parametres!$B$17</f>
        <v>450</v>
      </c>
      <c r="AF22" s="35">
        <f>Parametres!$B$17</f>
        <v>450</v>
      </c>
      <c r="AG22" s="35">
        <f>Parametres!$B$17</f>
        <v>450</v>
      </c>
      <c r="AH22" s="35">
        <f>Parametres!$B$17</f>
        <v>450</v>
      </c>
      <c r="AI22" s="35">
        <f>Parametres!$B$17</f>
        <v>450</v>
      </c>
      <c r="AJ22" s="35">
        <f>Parametres!$B$17</f>
        <v>450</v>
      </c>
      <c r="AK22" s="36">
        <f>Parametres!$B$17</f>
        <v>450</v>
      </c>
    </row>
    <row r="23" spans="1:37">
      <c r="A23" s="26" t="s">
        <v>9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141">
        <v>0</v>
      </c>
      <c r="N23" s="274">
        <f>CA!N$27*Parametres!$B$28</f>
        <v>2199.0500000000002</v>
      </c>
      <c r="O23" s="35">
        <f>CA!O$27*Parametres!$B$28</f>
        <v>2356.8300000000004</v>
      </c>
      <c r="P23" s="35">
        <f>CA!P$27*Parametres!$B$28</f>
        <v>2521.2600000000002</v>
      </c>
      <c r="Q23" s="35">
        <f>CA!Q$27*Parametres!$B$28</f>
        <v>2697.3100000000004</v>
      </c>
      <c r="R23" s="35">
        <f>CA!R$27*Parametres!$B$28</f>
        <v>2886.6600000000003</v>
      </c>
      <c r="S23" s="35">
        <f>CA!S$27*Parametres!$B$28</f>
        <v>3087.63</v>
      </c>
      <c r="T23" s="35">
        <f>CA!T$27*Parametres!$B$28</f>
        <v>3301.9</v>
      </c>
      <c r="U23" s="35">
        <f>CA!U$27*Parametres!$B$28</f>
        <v>3532.76</v>
      </c>
      <c r="V23" s="35">
        <f>CA!V$27*Parametres!$B$28</f>
        <v>3781.8900000000003</v>
      </c>
      <c r="W23" s="35">
        <f>CA!W$27*Parametres!$B$28</f>
        <v>4049.2900000000004</v>
      </c>
      <c r="X23" s="35">
        <f>CA!X$27*Parametres!$B$28</f>
        <v>4329.9900000000007</v>
      </c>
      <c r="Y23" s="141">
        <f>CA!Y$27*Parametres!$B$28</f>
        <v>4633.93</v>
      </c>
      <c r="Z23" s="274">
        <f>CA!Z$27*Parametres!$B$28</f>
        <v>4957.8200000000006</v>
      </c>
      <c r="AA23" s="35">
        <f>CA!AA$27*Parametres!$B$28</f>
        <v>5304.9500000000007</v>
      </c>
      <c r="AB23" s="35">
        <f>CA!AB$27*Parametres!$B$28</f>
        <v>5675.3200000000006</v>
      </c>
      <c r="AC23" s="35">
        <f>CA!AC$27*Parametres!$B$28</f>
        <v>6072.2900000000009</v>
      </c>
      <c r="AD23" s="35">
        <f>CA!AD$27*Parametres!$B$28</f>
        <v>6497.47</v>
      </c>
      <c r="AE23" s="35">
        <f>CA!AE$27*Parametres!$B$28</f>
        <v>6954.22</v>
      </c>
      <c r="AF23" s="35">
        <f>CA!AF$27*Parametres!$B$28</f>
        <v>7440.8600000000006</v>
      </c>
      <c r="AG23" s="35">
        <f>CA!AG$27*Parametres!$B$28</f>
        <v>7959.0700000000006</v>
      </c>
      <c r="AH23" s="35">
        <f>CA!AH$27*Parametres!$B$28</f>
        <v>8518.7900000000009</v>
      </c>
      <c r="AI23" s="35">
        <f>CA!AI$27*Parametres!$B$28</f>
        <v>9116.7300000000014</v>
      </c>
      <c r="AJ23" s="35">
        <f>CA!AJ$27*Parametres!$B$28</f>
        <v>9751.2100000000009</v>
      </c>
      <c r="AK23" s="141">
        <f>CA!AK$27*Parametres!$B$28</f>
        <v>10432.170000000002</v>
      </c>
    </row>
    <row r="24" spans="1:37">
      <c r="A24" s="26" t="s">
        <v>10</v>
      </c>
      <c r="B24" s="34">
        <v>0</v>
      </c>
      <c r="C24" s="35">
        <v>0</v>
      </c>
      <c r="D24" s="35">
        <v>0</v>
      </c>
      <c r="E24" s="35">
        <f>Parametres!$B$25</f>
        <v>6700</v>
      </c>
      <c r="F24" s="35">
        <f>Parametres!$B$25</f>
        <v>6700</v>
      </c>
      <c r="G24" s="35">
        <f>Parametres!$B$25</f>
        <v>6700</v>
      </c>
      <c r="H24" s="35">
        <f>Parametres!$B$25</f>
        <v>6700</v>
      </c>
      <c r="I24" s="35">
        <f>Parametres!$B$25</f>
        <v>6700</v>
      </c>
      <c r="J24" s="35">
        <f>Parametres!$B$25</f>
        <v>6700</v>
      </c>
      <c r="K24" s="35">
        <f>Parametres!$B$25</f>
        <v>6700</v>
      </c>
      <c r="L24" s="35">
        <f>Parametres!$B$25</f>
        <v>6700</v>
      </c>
      <c r="M24" s="141">
        <f>Parametres!$B$25</f>
        <v>6700</v>
      </c>
      <c r="N24" s="274">
        <f>Parametres!$B$25</f>
        <v>6700</v>
      </c>
      <c r="O24" s="35">
        <f>Parametres!$B$25</f>
        <v>6700</v>
      </c>
      <c r="P24" s="35">
        <f>Parametres!$B$25</f>
        <v>6700</v>
      </c>
      <c r="Q24" s="35">
        <f>Parametres!$B$25</f>
        <v>6700</v>
      </c>
      <c r="R24" s="35">
        <f>Parametres!$B$25</f>
        <v>6700</v>
      </c>
      <c r="S24" s="35">
        <f>Parametres!$B$25*2</f>
        <v>13400</v>
      </c>
      <c r="T24" s="35">
        <f>Parametres!$B$25*2</f>
        <v>13400</v>
      </c>
      <c r="U24" s="35">
        <f>Parametres!$B$25*2</f>
        <v>13400</v>
      </c>
      <c r="V24" s="35">
        <f>Parametres!$B$25*2</f>
        <v>13400</v>
      </c>
      <c r="W24" s="35">
        <f>Parametres!$B$25*2</f>
        <v>13400</v>
      </c>
      <c r="X24" s="35">
        <f>Parametres!$B$25*2</f>
        <v>13400</v>
      </c>
      <c r="Y24" s="141">
        <f>Parametres!$B$25*2</f>
        <v>13400</v>
      </c>
      <c r="Z24" s="274">
        <f>Parametres!$B$25*3</f>
        <v>20100</v>
      </c>
      <c r="AA24" s="35">
        <f>Parametres!$B$25*3</f>
        <v>20100</v>
      </c>
      <c r="AB24" s="35">
        <f>Parametres!$B$25*3</f>
        <v>20100</v>
      </c>
      <c r="AC24" s="35">
        <f>Parametres!$B$25*3</f>
        <v>20100</v>
      </c>
      <c r="AD24" s="35">
        <f>Parametres!$B$25*3</f>
        <v>20100</v>
      </c>
      <c r="AE24" s="35">
        <f>Parametres!$B$25*3</f>
        <v>20100</v>
      </c>
      <c r="AF24" s="35">
        <f>Parametres!$B$25*3</f>
        <v>20100</v>
      </c>
      <c r="AG24" s="35">
        <f>Parametres!$B$25*3</f>
        <v>20100</v>
      </c>
      <c r="AH24" s="35">
        <f>Parametres!$B$25*3</f>
        <v>20100</v>
      </c>
      <c r="AI24" s="35">
        <f>Parametres!$B$25*3</f>
        <v>20100</v>
      </c>
      <c r="AJ24" s="35">
        <f>Parametres!$B$25*3</f>
        <v>20100</v>
      </c>
      <c r="AK24" s="36">
        <f>Parametres!$B$25*3</f>
        <v>20100</v>
      </c>
    </row>
    <row r="25" spans="1:37">
      <c r="A25" s="26" t="s">
        <v>196</v>
      </c>
      <c r="B25" s="34">
        <f>Parametres!H19</f>
        <v>899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141">
        <v>0</v>
      </c>
      <c r="N25" s="274">
        <f>Parametres!H19</f>
        <v>899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141">
        <v>0</v>
      </c>
      <c r="Z25" s="274">
        <f>Parametres!H19</f>
        <v>899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6">
        <v>0</v>
      </c>
    </row>
    <row r="26" spans="1:37">
      <c r="A26" s="26" t="s">
        <v>97</v>
      </c>
      <c r="B26" s="34">
        <v>0</v>
      </c>
      <c r="C26" s="35">
        <v>0</v>
      </c>
      <c r="D26" s="35">
        <f>Parametres!$B$9+Parametres!$B$10</f>
        <v>614.49</v>
      </c>
      <c r="E26" s="35">
        <f>Parametres!$B$9+Parametres!$B$10</f>
        <v>614.49</v>
      </c>
      <c r="F26" s="35">
        <f>Parametres!$B$9+Parametres!$B$10</f>
        <v>614.49</v>
      </c>
      <c r="G26" s="35">
        <f>Parametres!$B$9+Parametres!$B$10</f>
        <v>614.49</v>
      </c>
      <c r="H26" s="35">
        <f>Parametres!$B$9+Parametres!$B$10</f>
        <v>614.49</v>
      </c>
      <c r="I26" s="35">
        <f>Parametres!$B$9+Parametres!$B$10</f>
        <v>614.49</v>
      </c>
      <c r="J26" s="35">
        <f>Parametres!$B$9+Parametres!$B$10</f>
        <v>614.49</v>
      </c>
      <c r="K26" s="35">
        <f>Parametres!$B$9+Parametres!$B$10</f>
        <v>614.49</v>
      </c>
      <c r="L26" s="35">
        <f>Parametres!$B$9+Parametres!$B$10</f>
        <v>614.49</v>
      </c>
      <c r="M26" s="35">
        <f>Parametres!$B$9+Parametres!$B$10</f>
        <v>614.49</v>
      </c>
      <c r="N26" s="35">
        <f>Parametres!$B$9+Parametres!$B$10</f>
        <v>614.49</v>
      </c>
      <c r="O26" s="35">
        <f>Parametres!$B$9+Parametres!$B$10</f>
        <v>614.49</v>
      </c>
      <c r="P26" s="35">
        <f>Parametres!$B$9+Parametres!$B$10</f>
        <v>614.49</v>
      </c>
      <c r="Q26" s="35">
        <f>Parametres!$B$9+Parametres!$B$10</f>
        <v>614.49</v>
      </c>
      <c r="R26" s="35">
        <f>Parametres!$B$9+Parametres!$B$10</f>
        <v>614.49</v>
      </c>
      <c r="S26" s="35">
        <f>Parametres!$B$9+Parametres!$B$10</f>
        <v>614.49</v>
      </c>
      <c r="T26" s="35">
        <f>Parametres!$B$9+Parametres!$B$10</f>
        <v>614.49</v>
      </c>
      <c r="U26" s="35">
        <f>Parametres!$B$9+Parametres!$B$10</f>
        <v>614.49</v>
      </c>
      <c r="V26" s="35">
        <f>Parametres!$B$9+Parametres!$B$10</f>
        <v>614.49</v>
      </c>
      <c r="W26" s="35">
        <f>Parametres!$B$9+Parametres!$B$10</f>
        <v>614.49</v>
      </c>
      <c r="X26" s="35">
        <f>Parametres!$B$9+Parametres!$B$10</f>
        <v>614.49</v>
      </c>
      <c r="Y26" s="35">
        <f>Parametres!$B$9+Parametres!$B$10</f>
        <v>614.49</v>
      </c>
      <c r="Z26" s="35">
        <f>Parametres!$B$9+Parametres!$B$10</f>
        <v>614.49</v>
      </c>
      <c r="AA26" s="35">
        <f>Parametres!$B$9+Parametres!$B$10</f>
        <v>614.49</v>
      </c>
      <c r="AB26" s="35">
        <f>Parametres!$B$9+Parametres!$B$10</f>
        <v>614.49</v>
      </c>
      <c r="AC26" s="35">
        <f>Parametres!$B$9+Parametres!$B$10</f>
        <v>614.49</v>
      </c>
      <c r="AD26" s="35">
        <f>Parametres!$B$9+Parametres!$B$10+Parametres!$B8</f>
        <v>954.47</v>
      </c>
      <c r="AE26" s="35">
        <f>Parametres!$B$9+Parametres!$B$10+Parametres!$B8</f>
        <v>954.47</v>
      </c>
      <c r="AF26" s="35">
        <f>Parametres!$B$9+Parametres!$B$10+Parametres!$B8</f>
        <v>954.47</v>
      </c>
      <c r="AG26" s="35">
        <f>Parametres!$B$9+Parametres!$B$10+Parametres!$B8</f>
        <v>954.47</v>
      </c>
      <c r="AH26" s="35">
        <f>Parametres!$B$9+Parametres!$B$10+Parametres!$B8</f>
        <v>954.47</v>
      </c>
      <c r="AI26" s="35">
        <f>Parametres!$B$9+Parametres!$B$10+Parametres!$B8</f>
        <v>954.47</v>
      </c>
      <c r="AJ26" s="35">
        <f>Parametres!$B$9+Parametres!$B$10+Parametres!$B8</f>
        <v>954.47</v>
      </c>
      <c r="AK26" s="141">
        <f>Parametres!$B$9+Parametres!$B$10+Parametres!$B8</f>
        <v>954.47</v>
      </c>
    </row>
    <row r="27" spans="1:37">
      <c r="A27" s="26" t="s">
        <v>96</v>
      </c>
      <c r="B27" s="34">
        <f>Parametres!$B$18+Parametres!$B$19</f>
        <v>450</v>
      </c>
      <c r="C27" s="35">
        <f>Parametres!$B$18</f>
        <v>150</v>
      </c>
      <c r="D27" s="35">
        <f>Parametres!$B$18</f>
        <v>150</v>
      </c>
      <c r="E27" s="35">
        <f>Parametres!$B$18</f>
        <v>150</v>
      </c>
      <c r="F27" s="35">
        <f>Parametres!$B$18</f>
        <v>150</v>
      </c>
      <c r="G27" s="35">
        <f>Parametres!$B$18</f>
        <v>150</v>
      </c>
      <c r="H27" s="35">
        <f>Parametres!$B$18</f>
        <v>150</v>
      </c>
      <c r="I27" s="35">
        <f>Parametres!$B$18</f>
        <v>150</v>
      </c>
      <c r="J27" s="35">
        <f>Parametres!$B$18</f>
        <v>150</v>
      </c>
      <c r="K27" s="35">
        <f>Parametres!$B$18</f>
        <v>150</v>
      </c>
      <c r="L27" s="35">
        <f>Parametres!$B$18</f>
        <v>150</v>
      </c>
      <c r="M27" s="141">
        <f>Parametres!$B$18</f>
        <v>150</v>
      </c>
      <c r="N27" s="274">
        <f>Parametres!$B$18</f>
        <v>150</v>
      </c>
      <c r="O27" s="35">
        <f>Parametres!$B$18</f>
        <v>150</v>
      </c>
      <c r="P27" s="35">
        <f>Parametres!$B$18</f>
        <v>150</v>
      </c>
      <c r="Q27" s="35">
        <f>Parametres!$B$18</f>
        <v>150</v>
      </c>
      <c r="R27" s="35">
        <f>Parametres!$B$18</f>
        <v>150</v>
      </c>
      <c r="S27" s="35">
        <f>Parametres!$B$18</f>
        <v>150</v>
      </c>
      <c r="T27" s="35">
        <f>Parametres!$B$18</f>
        <v>150</v>
      </c>
      <c r="U27" s="35">
        <f>Parametres!$B$18</f>
        <v>150</v>
      </c>
      <c r="V27" s="35">
        <f>Parametres!$B$18</f>
        <v>150</v>
      </c>
      <c r="W27" s="35">
        <f>Parametres!$B$18</f>
        <v>150</v>
      </c>
      <c r="X27" s="35">
        <f>Parametres!$B$18</f>
        <v>150</v>
      </c>
      <c r="Y27" s="141">
        <f>Parametres!$B$18</f>
        <v>150</v>
      </c>
      <c r="Z27" s="274">
        <f>Parametres!$B$18</f>
        <v>150</v>
      </c>
      <c r="AA27" s="35">
        <f>Parametres!$B$18</f>
        <v>150</v>
      </c>
      <c r="AB27" s="35">
        <f>Parametres!$B$18</f>
        <v>150</v>
      </c>
      <c r="AC27" s="35">
        <f>Parametres!$B$18</f>
        <v>150</v>
      </c>
      <c r="AD27" s="35">
        <f>Parametres!$B$18</f>
        <v>150</v>
      </c>
      <c r="AE27" s="35">
        <f>Parametres!$B$18</f>
        <v>150</v>
      </c>
      <c r="AF27" s="35">
        <f>Parametres!$B$18</f>
        <v>150</v>
      </c>
      <c r="AG27" s="35">
        <f>Parametres!$B$18</f>
        <v>150</v>
      </c>
      <c r="AH27" s="35">
        <f>Parametres!$B$18</f>
        <v>150</v>
      </c>
      <c r="AI27" s="35">
        <f>Parametres!$B$18</f>
        <v>150</v>
      </c>
      <c r="AJ27" s="35">
        <f>Parametres!$B$18</f>
        <v>150</v>
      </c>
      <c r="AK27" s="36">
        <f>Parametres!$B$18</f>
        <v>150</v>
      </c>
    </row>
    <row r="28" spans="1:37">
      <c r="A28" s="26" t="s">
        <v>11</v>
      </c>
      <c r="B28" s="34">
        <f>Parametres!$E$2+Parametres!$E$4+(Parametres!$E$3/12)+Parametres!$E$6</f>
        <v>61</v>
      </c>
      <c r="C28" s="35">
        <f>Parametres!$E$2+Parametres!$E$4+(Parametres!$E$3/12)+Parametres!$E$6</f>
        <v>61</v>
      </c>
      <c r="D28" s="35">
        <f>Parametres!$E$2+Parametres!$E$4+(Parametres!$E$3/12)+Parametres!$E$6</f>
        <v>61</v>
      </c>
      <c r="E28" s="35">
        <f>Parametres!$E$2+Parametres!$E$4+(Parametres!$E$3/12)+Parametres!$E$6</f>
        <v>61</v>
      </c>
      <c r="F28" s="35">
        <f>Parametres!$E$2+Parametres!$E$4+(Parametres!$E$3/12)+Parametres!$E$6</f>
        <v>61</v>
      </c>
      <c r="G28" s="35">
        <f>Parametres!$E$2+Parametres!$E$4+(Parametres!$E$3/12)+Parametres!$E$6</f>
        <v>61</v>
      </c>
      <c r="H28" s="35">
        <f>Parametres!$E$2+Parametres!$E$4+(Parametres!$E$3/12)+Parametres!$E$6</f>
        <v>61</v>
      </c>
      <c r="I28" s="35">
        <f>Parametres!$E$2+Parametres!$E$4+(Parametres!$E$3/12)+Parametres!$E$6</f>
        <v>61</v>
      </c>
      <c r="J28" s="35">
        <f>Parametres!$E$2+Parametres!$E$4+(Parametres!$E$3/12)+Parametres!$E$6</f>
        <v>61</v>
      </c>
      <c r="K28" s="35">
        <f>Parametres!$E$2+Parametres!$E$4+(Parametres!$E$3/12)+Parametres!$E$6</f>
        <v>61</v>
      </c>
      <c r="L28" s="35">
        <f>Parametres!$E$2+Parametres!$E$4+(Parametres!$E$3/12)+Parametres!$E$6</f>
        <v>61</v>
      </c>
      <c r="M28" s="141">
        <f>Parametres!$E$2+Parametres!$E$4+(Parametres!$E$3/12)+Parametres!$E$6</f>
        <v>61</v>
      </c>
      <c r="N28" s="274">
        <f>Parametres!$E$2+Parametres!$E$4+(Parametres!$E$3/12)+Parametres!$E$6</f>
        <v>61</v>
      </c>
      <c r="O28" s="35">
        <f>Parametres!$E$2+Parametres!$E$4+(Parametres!$E$3/12)+Parametres!$E$6</f>
        <v>61</v>
      </c>
      <c r="P28" s="35">
        <f>Parametres!$E$2+Parametres!$E$4+(Parametres!$E$3/12)+Parametres!$E$6</f>
        <v>61</v>
      </c>
      <c r="Q28" s="35">
        <f>Parametres!$E$2+Parametres!$E$4+(Parametres!$E$3/12)+Parametres!$E$6</f>
        <v>61</v>
      </c>
      <c r="R28" s="35">
        <f>Parametres!$E$2+Parametres!$E$4+(Parametres!$E$3/12)+Parametres!$E$6</f>
        <v>61</v>
      </c>
      <c r="S28" s="35">
        <f>Parametres!$E$2+Parametres!$E$4+(Parametres!$E$3/12)+Parametres!$E$6</f>
        <v>61</v>
      </c>
      <c r="T28" s="35">
        <f>Parametres!$E$2+Parametres!$E$4+(Parametres!$E$3/12)+Parametres!$E$6</f>
        <v>61</v>
      </c>
      <c r="U28" s="35">
        <f>Parametres!$E$2+Parametres!$E$4+(Parametres!$E$3/12)+Parametres!$E$6</f>
        <v>61</v>
      </c>
      <c r="V28" s="35">
        <f>Parametres!$E$2+Parametres!$E$4+(Parametres!$E$3/12)+Parametres!$E$6</f>
        <v>61</v>
      </c>
      <c r="W28" s="35">
        <f>Parametres!$E$2+Parametres!$E$4+(Parametres!$E$3/12)+Parametres!$E$6</f>
        <v>61</v>
      </c>
      <c r="X28" s="35">
        <f>Parametres!$E$2+Parametres!$E$4+(Parametres!$E$3/12)+Parametres!$E$6</f>
        <v>61</v>
      </c>
      <c r="Y28" s="141">
        <f>Parametres!$E$2+Parametres!$E$4+(Parametres!$E$3/12)+Parametres!$E$6</f>
        <v>61</v>
      </c>
      <c r="Z28" s="274">
        <f>Parametres!$E$2+Parametres!$E$4+(Parametres!$E$3/12)+Parametres!$E$6</f>
        <v>61</v>
      </c>
      <c r="AA28" s="35">
        <f>Parametres!$E$2+Parametres!$E$4+(Parametres!$E$3/12)+Parametres!$E$6</f>
        <v>61</v>
      </c>
      <c r="AB28" s="35">
        <f>Parametres!$E$2+Parametres!$E$4+(Parametres!$E$3/12)+Parametres!$E$6</f>
        <v>61</v>
      </c>
      <c r="AC28" s="35">
        <f>Parametres!$E$2+Parametres!$E$4+(Parametres!$E$3/12)+Parametres!$E$6</f>
        <v>61</v>
      </c>
      <c r="AD28" s="35">
        <f>Parametres!$E$2+Parametres!$E$4+(Parametres!$E$3/12)+Parametres!$E$6</f>
        <v>61</v>
      </c>
      <c r="AE28" s="35">
        <f>Parametres!$E$2+Parametres!$E$4+(Parametres!$E$3/12)+Parametres!$E$6</f>
        <v>61</v>
      </c>
      <c r="AF28" s="35">
        <f>Parametres!$E$2+Parametres!$E$4+(Parametres!$E$3/12)+Parametres!$E$6</f>
        <v>61</v>
      </c>
      <c r="AG28" s="35">
        <f>Parametres!$E$2+Parametres!$E$4+(Parametres!$E$3/12)+Parametres!$E$6</f>
        <v>61</v>
      </c>
      <c r="AH28" s="35">
        <f>Parametres!$E$2+Parametres!$E$4+(Parametres!$E$3/12)+Parametres!$E$6</f>
        <v>61</v>
      </c>
      <c r="AI28" s="35">
        <f>Parametres!$E$2+Parametres!$E$4+(Parametres!$E$3/12)+Parametres!$E$6</f>
        <v>61</v>
      </c>
      <c r="AJ28" s="35">
        <f>Parametres!$E$2+Parametres!$E$4+(Parametres!$E$3/12)+Parametres!$E$6</f>
        <v>61</v>
      </c>
      <c r="AK28" s="36">
        <f>Parametres!$E$2+Parametres!$E$4+(Parametres!$E$3/12)+Parametres!$E$6</f>
        <v>61</v>
      </c>
    </row>
    <row r="29" spans="1:37">
      <c r="A29" s="26" t="s">
        <v>109</v>
      </c>
      <c r="B29" s="34">
        <f>'Masse-salariale'!B$11*Parametres!$B$11</f>
        <v>90</v>
      </c>
      <c r="C29" s="35">
        <f>'Masse-salariale'!C$11*Parametres!$B$11</f>
        <v>90</v>
      </c>
      <c r="D29" s="35">
        <f>'Masse-salariale'!D$11*Parametres!$B$11</f>
        <v>90</v>
      </c>
      <c r="E29" s="35">
        <f>'Masse-salariale'!E$11*Parametres!$B$11</f>
        <v>90</v>
      </c>
      <c r="F29" s="35">
        <f>'Masse-salariale'!F$11*Parametres!$B$11</f>
        <v>90</v>
      </c>
      <c r="G29" s="35">
        <f>'Masse-salariale'!G$11*Parametres!$B$11</f>
        <v>120</v>
      </c>
      <c r="H29" s="35">
        <f>'Masse-salariale'!H$11*Parametres!$B$11</f>
        <v>120</v>
      </c>
      <c r="I29" s="35">
        <f>'Masse-salariale'!I$11*Parametres!$B$11</f>
        <v>120</v>
      </c>
      <c r="J29" s="35">
        <f>'Masse-salariale'!J$11*Parametres!$B$11</f>
        <v>120</v>
      </c>
      <c r="K29" s="35">
        <f>'Masse-salariale'!K$11*Parametres!$B$11</f>
        <v>120</v>
      </c>
      <c r="L29" s="35">
        <f>'Masse-salariale'!L$11*Parametres!$B$11</f>
        <v>150</v>
      </c>
      <c r="M29" s="141">
        <f>'Masse-salariale'!M$11*Parametres!$B$11</f>
        <v>150</v>
      </c>
      <c r="N29" s="274">
        <f>'Masse-salariale'!N$11*Parametres!$B$11</f>
        <v>150</v>
      </c>
      <c r="O29" s="35">
        <f>'Masse-salariale'!O$11*Parametres!$B$11</f>
        <v>150</v>
      </c>
      <c r="P29" s="35">
        <f>'Masse-salariale'!P$11*Parametres!$B$11</f>
        <v>150</v>
      </c>
      <c r="Q29" s="35">
        <f>'Masse-salariale'!Q$11*Parametres!$B$11</f>
        <v>150</v>
      </c>
      <c r="R29" s="35">
        <f>'Masse-salariale'!R$11*Parametres!$B$11</f>
        <v>150</v>
      </c>
      <c r="S29" s="35">
        <f>'Masse-salariale'!S$11*Parametres!$B$11</f>
        <v>150</v>
      </c>
      <c r="T29" s="35">
        <f>'Masse-salariale'!T$11*Parametres!$B$11</f>
        <v>150</v>
      </c>
      <c r="U29" s="35">
        <f>'Masse-salariale'!U$11*Parametres!$B$11</f>
        <v>210</v>
      </c>
      <c r="V29" s="35">
        <f>'Masse-salariale'!V$11*Parametres!$B$11</f>
        <v>210</v>
      </c>
      <c r="W29" s="35">
        <f>'Masse-salariale'!W$11*Parametres!$B$11</f>
        <v>210</v>
      </c>
      <c r="X29" s="35">
        <f>'Masse-salariale'!X$11*Parametres!$B$11</f>
        <v>210</v>
      </c>
      <c r="Y29" s="141">
        <f>'Masse-salariale'!Y$11*Parametres!$B$11</f>
        <v>210</v>
      </c>
      <c r="Z29" s="274">
        <f>'Masse-salariale'!Z$11*Parametres!$B$11</f>
        <v>210</v>
      </c>
      <c r="AA29" s="35">
        <f>'Masse-salariale'!AA$11*Parametres!$B$11</f>
        <v>210</v>
      </c>
      <c r="AB29" s="35">
        <f>'Masse-salariale'!AB$11*Parametres!$B$11</f>
        <v>210</v>
      </c>
      <c r="AC29" s="35">
        <f>'Masse-salariale'!AC$11*Parametres!$B$11</f>
        <v>210</v>
      </c>
      <c r="AD29" s="35">
        <f>'Masse-salariale'!AD$11*Parametres!$B$11</f>
        <v>210</v>
      </c>
      <c r="AE29" s="35">
        <f>'Masse-salariale'!AE$11*Parametres!$B$11</f>
        <v>210</v>
      </c>
      <c r="AF29" s="35">
        <f>'Masse-salariale'!AF$11*Parametres!$B$11</f>
        <v>210</v>
      </c>
      <c r="AG29" s="35">
        <f>'Masse-salariale'!AG$11*Parametres!$B$11</f>
        <v>210</v>
      </c>
      <c r="AH29" s="35">
        <f>'Masse-salariale'!AH$11*Parametres!$B$11</f>
        <v>210</v>
      </c>
      <c r="AI29" s="35">
        <f>'Masse-salariale'!AI$11*Parametres!$B$11</f>
        <v>210</v>
      </c>
      <c r="AJ29" s="35">
        <f>'Masse-salariale'!AJ$11*Parametres!$B$11</f>
        <v>210</v>
      </c>
      <c r="AK29" s="36">
        <f>'Masse-salariale'!AK$11*Parametres!$B$11</f>
        <v>210</v>
      </c>
    </row>
    <row r="30" spans="1:37">
      <c r="A30" s="26" t="s">
        <v>139</v>
      </c>
      <c r="B30" s="34">
        <f>'Masse-salariale'!B$11*Parametres!$B$12</f>
        <v>120</v>
      </c>
      <c r="C30" s="35">
        <f>'Masse-salariale'!C$11*Parametres!$B$12</f>
        <v>120</v>
      </c>
      <c r="D30" s="35">
        <f>'Masse-salariale'!D$11*Parametres!$B$12</f>
        <v>120</v>
      </c>
      <c r="E30" s="35">
        <f>'Masse-salariale'!E$11*Parametres!$B$12</f>
        <v>120</v>
      </c>
      <c r="F30" s="35">
        <f>'Masse-salariale'!F$11*Parametres!$B$12</f>
        <v>120</v>
      </c>
      <c r="G30" s="35">
        <f>'Masse-salariale'!G$11*Parametres!$B$12</f>
        <v>160</v>
      </c>
      <c r="H30" s="35">
        <f>'Masse-salariale'!H$11*Parametres!$B$12</f>
        <v>160</v>
      </c>
      <c r="I30" s="35">
        <f>'Masse-salariale'!I$11*Parametres!$B$12</f>
        <v>160</v>
      </c>
      <c r="J30" s="35">
        <f>'Masse-salariale'!J$11*Parametres!$B$12</f>
        <v>160</v>
      </c>
      <c r="K30" s="35">
        <f>'Masse-salariale'!K$11*Parametres!$B$12</f>
        <v>160</v>
      </c>
      <c r="L30" s="35">
        <f>'Masse-salariale'!L$11*Parametres!$B$12</f>
        <v>200</v>
      </c>
      <c r="M30" s="141">
        <f>'Masse-salariale'!M$11*Parametres!$B$12</f>
        <v>200</v>
      </c>
      <c r="N30" s="274">
        <f>'Masse-salariale'!N$11*Parametres!$B$12</f>
        <v>200</v>
      </c>
      <c r="O30" s="35">
        <f>'Masse-salariale'!O$11*Parametres!$B$12</f>
        <v>200</v>
      </c>
      <c r="P30" s="35">
        <f>'Masse-salariale'!P$11*Parametres!$B$12</f>
        <v>200</v>
      </c>
      <c r="Q30" s="35">
        <f>'Masse-salariale'!Q$11*Parametres!$B$12</f>
        <v>200</v>
      </c>
      <c r="R30" s="35">
        <f>'Masse-salariale'!R$11*Parametres!$B$12</f>
        <v>200</v>
      </c>
      <c r="S30" s="35">
        <f>'Masse-salariale'!S$11*Parametres!$B$12</f>
        <v>200</v>
      </c>
      <c r="T30" s="35">
        <f>'Masse-salariale'!T$11*Parametres!$B$12</f>
        <v>200</v>
      </c>
      <c r="U30" s="35">
        <f>'Masse-salariale'!U$11*Parametres!$B$12</f>
        <v>280</v>
      </c>
      <c r="V30" s="35">
        <f>'Masse-salariale'!V$11*Parametres!$B$12</f>
        <v>280</v>
      </c>
      <c r="W30" s="35">
        <f>'Masse-salariale'!W$11*Parametres!$B$12</f>
        <v>280</v>
      </c>
      <c r="X30" s="35">
        <f>'Masse-salariale'!X$11*Parametres!$B$12</f>
        <v>280</v>
      </c>
      <c r="Y30" s="141">
        <f>'Masse-salariale'!Y$11*Parametres!$B$12</f>
        <v>280</v>
      </c>
      <c r="Z30" s="274">
        <f>'Masse-salariale'!Z$11*Parametres!$B$12</f>
        <v>280</v>
      </c>
      <c r="AA30" s="35">
        <f>'Masse-salariale'!AA$11*Parametres!$B$12</f>
        <v>280</v>
      </c>
      <c r="AB30" s="35">
        <f>'Masse-salariale'!AB$11*Parametres!$B$12</f>
        <v>280</v>
      </c>
      <c r="AC30" s="35">
        <f>'Masse-salariale'!AC$11*Parametres!$B$12</f>
        <v>280</v>
      </c>
      <c r="AD30" s="35">
        <f>'Masse-salariale'!AD$11*Parametres!$B$12</f>
        <v>280</v>
      </c>
      <c r="AE30" s="35">
        <f>'Masse-salariale'!AE$11*Parametres!$B$12</f>
        <v>280</v>
      </c>
      <c r="AF30" s="35">
        <f>'Masse-salariale'!AF$11*Parametres!$B$12</f>
        <v>280</v>
      </c>
      <c r="AG30" s="35">
        <f>'Masse-salariale'!AG$11*Parametres!$B$12</f>
        <v>280</v>
      </c>
      <c r="AH30" s="35">
        <f>'Masse-salariale'!AH$11*Parametres!$B$12</f>
        <v>280</v>
      </c>
      <c r="AI30" s="35">
        <f>'Masse-salariale'!AI$11*Parametres!$B$12</f>
        <v>280</v>
      </c>
      <c r="AJ30" s="35">
        <f>'Masse-salariale'!AJ$11*Parametres!$B$12</f>
        <v>280</v>
      </c>
      <c r="AK30" s="36">
        <f>'Masse-salariale'!AK$11*Parametres!$B$12</f>
        <v>280</v>
      </c>
    </row>
    <row r="31" spans="1:37">
      <c r="A31" s="435" t="s">
        <v>19</v>
      </c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284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284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</row>
    <row r="32" spans="1:37" ht="16.5" thickBot="1">
      <c r="A32" s="435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284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284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1"/>
    </row>
    <row r="33" spans="1:37" ht="16.5" thickTop="1">
      <c r="A33" s="26" t="s">
        <v>112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285">
        <v>0</v>
      </c>
      <c r="N33" s="277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285">
        <v>0</v>
      </c>
      <c r="Z33" s="277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3">
        <v>0</v>
      </c>
    </row>
    <row r="34" spans="1:37" ht="16.5" thickBot="1">
      <c r="A34" s="26" t="s">
        <v>12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228">
        <v>0</v>
      </c>
      <c r="N34" s="27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228">
        <v>0</v>
      </c>
      <c r="Z34" s="27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9">
        <v>0</v>
      </c>
    </row>
    <row r="35" spans="1:37" ht="16.5" thickTop="1">
      <c r="A35" s="435" t="s">
        <v>110</v>
      </c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284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284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</row>
    <row r="36" spans="1:37" ht="16.5" thickBot="1">
      <c r="A36" s="436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284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284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</row>
    <row r="37" spans="1:37" ht="16.5" thickTop="1">
      <c r="A37" s="27" t="s">
        <v>76</v>
      </c>
      <c r="B37" s="53">
        <f>SUM(B$6:B$11)+SUM(B$15:B$30)+SUM(B$33:B$34)</f>
        <v>8658.75</v>
      </c>
      <c r="C37" s="54">
        <f t="shared" ref="C37:AK37" si="1">SUM(C$6:C$12)+SUM(C$15:C$30)+SUM(C$33:C$34)</f>
        <v>2584.75</v>
      </c>
      <c r="D37" s="54">
        <f t="shared" si="1"/>
        <v>3199.24</v>
      </c>
      <c r="E37" s="54">
        <f t="shared" si="1"/>
        <v>9899.24</v>
      </c>
      <c r="F37" s="54">
        <f t="shared" si="1"/>
        <v>9899.24</v>
      </c>
      <c r="G37" s="54">
        <f t="shared" si="1"/>
        <v>10465.49</v>
      </c>
      <c r="H37" s="54">
        <f t="shared" si="1"/>
        <v>10465.49</v>
      </c>
      <c r="I37" s="54">
        <f t="shared" si="1"/>
        <v>10465.49</v>
      </c>
      <c r="J37" s="54">
        <f t="shared" si="1"/>
        <v>10465.49</v>
      </c>
      <c r="K37" s="54">
        <f t="shared" si="1"/>
        <v>10465.49</v>
      </c>
      <c r="L37" s="54">
        <f t="shared" si="1"/>
        <v>11031.74</v>
      </c>
      <c r="M37" s="286">
        <f t="shared" si="1"/>
        <v>11031.74</v>
      </c>
      <c r="N37" s="279">
        <f t="shared" si="1"/>
        <v>14129.789999999999</v>
      </c>
      <c r="O37" s="54">
        <f t="shared" si="1"/>
        <v>13388.57</v>
      </c>
      <c r="P37" s="54">
        <f t="shared" si="1"/>
        <v>13553</v>
      </c>
      <c r="Q37" s="54">
        <f t="shared" si="1"/>
        <v>13729.050000000001</v>
      </c>
      <c r="R37" s="54">
        <f t="shared" si="1"/>
        <v>13918.4</v>
      </c>
      <c r="S37" s="54">
        <f t="shared" si="1"/>
        <v>20819.370000000003</v>
      </c>
      <c r="T37" s="54">
        <f t="shared" si="1"/>
        <v>21033.640000000003</v>
      </c>
      <c r="U37" s="54">
        <f t="shared" si="1"/>
        <v>22397.000000000004</v>
      </c>
      <c r="V37" s="54">
        <f t="shared" si="1"/>
        <v>22646.13</v>
      </c>
      <c r="W37" s="54">
        <f t="shared" si="1"/>
        <v>22913.530000000002</v>
      </c>
      <c r="X37" s="54">
        <f t="shared" si="1"/>
        <v>23194.230000000003</v>
      </c>
      <c r="Y37" s="286">
        <f t="shared" si="1"/>
        <v>23498.170000000002</v>
      </c>
      <c r="Z37" s="279">
        <f t="shared" si="1"/>
        <v>31421.06</v>
      </c>
      <c r="AA37" s="54">
        <f t="shared" si="1"/>
        <v>30869.190000000002</v>
      </c>
      <c r="AB37" s="54">
        <f t="shared" si="1"/>
        <v>31239.56</v>
      </c>
      <c r="AC37" s="54">
        <f t="shared" si="1"/>
        <v>31636.530000000002</v>
      </c>
      <c r="AD37" s="54">
        <f t="shared" si="1"/>
        <v>32401.690000000002</v>
      </c>
      <c r="AE37" s="54">
        <f t="shared" si="1"/>
        <v>32858.44</v>
      </c>
      <c r="AF37" s="54">
        <f t="shared" si="1"/>
        <v>33345.08</v>
      </c>
      <c r="AG37" s="54">
        <f t="shared" si="1"/>
        <v>33863.29</v>
      </c>
      <c r="AH37" s="54">
        <f t="shared" si="1"/>
        <v>34423.01</v>
      </c>
      <c r="AI37" s="54">
        <f t="shared" si="1"/>
        <v>35020.950000000004</v>
      </c>
      <c r="AJ37" s="54">
        <f t="shared" si="1"/>
        <v>35655.43</v>
      </c>
      <c r="AK37" s="55">
        <f t="shared" si="1"/>
        <v>36336.39</v>
      </c>
    </row>
    <row r="38" spans="1:37" ht="16">
      <c r="A38" s="27" t="s">
        <v>155</v>
      </c>
      <c r="B38" s="419">
        <f>SUM(B$37:D$37)</f>
        <v>14442.74</v>
      </c>
      <c r="C38" s="417"/>
      <c r="D38" s="418"/>
      <c r="E38" s="416">
        <f>SUM(E$37:G$37)</f>
        <v>30263.97</v>
      </c>
      <c r="F38" s="417"/>
      <c r="G38" s="418"/>
      <c r="H38" s="416">
        <f t="shared" ref="H38" si="2">SUM(H$37:J$37)</f>
        <v>31396.47</v>
      </c>
      <c r="I38" s="417"/>
      <c r="J38" s="418"/>
      <c r="K38" s="416">
        <f t="shared" ref="K38" si="3">SUM(K$37:M$37)</f>
        <v>32528.97</v>
      </c>
      <c r="L38" s="417"/>
      <c r="M38" s="420"/>
      <c r="N38" s="417">
        <f t="shared" ref="N38" si="4">SUM(N$37:P$37)</f>
        <v>41071.360000000001</v>
      </c>
      <c r="O38" s="417"/>
      <c r="P38" s="418"/>
      <c r="Q38" s="416">
        <f t="shared" ref="Q38" si="5">SUM(Q$37:S$37)</f>
        <v>48466.820000000007</v>
      </c>
      <c r="R38" s="417"/>
      <c r="S38" s="418"/>
      <c r="T38" s="416">
        <f t="shared" ref="T38" si="6">SUM(T$37:V$37)</f>
        <v>66076.77</v>
      </c>
      <c r="U38" s="417"/>
      <c r="V38" s="418"/>
      <c r="W38" s="416">
        <f t="shared" ref="W38" si="7">SUM(W$37:Y$37)</f>
        <v>69605.930000000008</v>
      </c>
      <c r="X38" s="417"/>
      <c r="Y38" s="420"/>
      <c r="Z38" s="417">
        <f t="shared" ref="Z38" si="8">SUM(Z$37:AB$37)</f>
        <v>93529.81</v>
      </c>
      <c r="AA38" s="417"/>
      <c r="AB38" s="418"/>
      <c r="AC38" s="416">
        <f t="shared" ref="AC38" si="9">SUM(AC$37:AE$37)</f>
        <v>96896.66</v>
      </c>
      <c r="AD38" s="417"/>
      <c r="AE38" s="418"/>
      <c r="AF38" s="416">
        <f t="shared" ref="AF38" si="10">SUM(AF$37:AH$37)</f>
        <v>101631.38</v>
      </c>
      <c r="AG38" s="417"/>
      <c r="AH38" s="418"/>
      <c r="AI38" s="416">
        <f>SUM(AI37:AK37)</f>
        <v>107012.77</v>
      </c>
      <c r="AJ38" s="417"/>
      <c r="AK38" s="441"/>
    </row>
    <row r="39" spans="1:37" ht="16.5" thickBot="1">
      <c r="A39" s="52" t="s">
        <v>77</v>
      </c>
      <c r="B39" s="41">
        <f>B37*Parametres!$I$2</f>
        <v>10355.865</v>
      </c>
      <c r="C39" s="42">
        <f>C37*Parametres!$I$2</f>
        <v>3091.3609999999999</v>
      </c>
      <c r="D39" s="42">
        <f>D37*Parametres!$I$2</f>
        <v>3826.2910399999996</v>
      </c>
      <c r="E39" s="42">
        <f>E37*Parametres!$I$2</f>
        <v>11839.491039999999</v>
      </c>
      <c r="F39" s="42">
        <f>F37*Parametres!$I$2</f>
        <v>11839.491039999999</v>
      </c>
      <c r="G39" s="42">
        <f>G37*Parametres!$I$2</f>
        <v>12516.72604</v>
      </c>
      <c r="H39" s="42">
        <f>H37*Parametres!$I$2</f>
        <v>12516.72604</v>
      </c>
      <c r="I39" s="42">
        <f>I37*Parametres!$I$2</f>
        <v>12516.72604</v>
      </c>
      <c r="J39" s="42">
        <f>J37*Parametres!$I$2</f>
        <v>12516.72604</v>
      </c>
      <c r="K39" s="42">
        <f>K37*Parametres!$I$2</f>
        <v>12516.72604</v>
      </c>
      <c r="L39" s="42">
        <f>L37*Parametres!$I$2</f>
        <v>13193.961039999998</v>
      </c>
      <c r="M39" s="287">
        <f>M37*Parametres!$I$2</f>
        <v>13193.961039999998</v>
      </c>
      <c r="N39" s="280">
        <f>N37*Parametres!$I$2</f>
        <v>16899.22884</v>
      </c>
      <c r="O39" s="42">
        <f>O37*Parametres!$I$2</f>
        <v>16012.729719999999</v>
      </c>
      <c r="P39" s="42">
        <f>P37*Parametres!$I$2</f>
        <v>16209.387999999999</v>
      </c>
      <c r="Q39" s="42">
        <f>Q37*Parametres!$I$2</f>
        <v>16419.943800000001</v>
      </c>
      <c r="R39" s="42">
        <f>R37*Parametres!$I$2</f>
        <v>16646.4064</v>
      </c>
      <c r="S39" s="42">
        <f>S37*Parametres!$I$2</f>
        <v>24899.966520000002</v>
      </c>
      <c r="T39" s="42">
        <f>T37*Parametres!$I$2</f>
        <v>25156.233440000004</v>
      </c>
      <c r="U39" s="42">
        <f>U37*Parametres!$I$2</f>
        <v>26786.812000000002</v>
      </c>
      <c r="V39" s="42">
        <f>V37*Parametres!$I$2</f>
        <v>27084.771479999999</v>
      </c>
      <c r="W39" s="42">
        <f>W37*Parametres!$I$2</f>
        <v>27404.581880000002</v>
      </c>
      <c r="X39" s="42">
        <f>X37*Parametres!$I$2</f>
        <v>27740.299080000004</v>
      </c>
      <c r="Y39" s="287">
        <f>Y37*Parametres!$I$2</f>
        <v>28103.811320000001</v>
      </c>
      <c r="Z39" s="280">
        <f>Z37*Parametres!$I$2</f>
        <v>37579.587760000002</v>
      </c>
      <c r="AA39" s="42">
        <f>AA37*Parametres!$I$2</f>
        <v>36919.551240000001</v>
      </c>
      <c r="AB39" s="42">
        <f>AB37*Parametres!$I$2</f>
        <v>37362.513760000002</v>
      </c>
      <c r="AC39" s="42">
        <f>AC37*Parametres!$I$2</f>
        <v>37837.289880000004</v>
      </c>
      <c r="AD39" s="42">
        <f>AD37*Parametres!$I$2</f>
        <v>38752.421240000003</v>
      </c>
      <c r="AE39" s="42">
        <f>AE37*Parametres!$I$2</f>
        <v>39298.694240000004</v>
      </c>
      <c r="AF39" s="42">
        <f>AF37*Parametres!$I$2</f>
        <v>39880.715680000001</v>
      </c>
      <c r="AG39" s="42">
        <f>AG37*Parametres!$I$2</f>
        <v>40500.494839999999</v>
      </c>
      <c r="AH39" s="42">
        <f>AH37*Parametres!$I$2</f>
        <v>41169.919959999999</v>
      </c>
      <c r="AI39" s="42">
        <f>AI37*Parametres!$I$2</f>
        <v>41885.056200000006</v>
      </c>
      <c r="AJ39" s="42">
        <f>AJ37*Parametres!$I$2</f>
        <v>42643.89428</v>
      </c>
      <c r="AK39" s="43">
        <f>AK37*Parametres!$I$2</f>
        <v>43458.322439999996</v>
      </c>
    </row>
    <row r="40" spans="1:37" ht="16.5" thickTop="1"/>
  </sheetData>
  <mergeCells count="32">
    <mergeCell ref="AF38:AH38"/>
    <mergeCell ref="AI38:AK38"/>
    <mergeCell ref="Q38:S38"/>
    <mergeCell ref="T38:V38"/>
    <mergeCell ref="W38:Y38"/>
    <mergeCell ref="Z38:AB38"/>
    <mergeCell ref="AC38:AE38"/>
    <mergeCell ref="B38:D38"/>
    <mergeCell ref="E38:G38"/>
    <mergeCell ref="H38:J38"/>
    <mergeCell ref="K38:M38"/>
    <mergeCell ref="N38:P38"/>
    <mergeCell ref="B1:M1"/>
    <mergeCell ref="N1:Y1"/>
    <mergeCell ref="Z1:AK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35:A36"/>
    <mergeCell ref="A31:A32"/>
    <mergeCell ref="A13:A14"/>
    <mergeCell ref="A4:A5"/>
    <mergeCell ref="A1:A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workbookViewId="0">
      <pane xSplit="1" ySplit="3" topLeftCell="B4" activePane="bottomRight" state="frozenSplit"/>
      <selection pane="topRight" activeCell="K1" sqref="K1"/>
      <selection pane="bottomLeft" activeCell="A20" sqref="A20"/>
      <selection pane="bottomRight" sqref="A1:A1048576"/>
    </sheetView>
  </sheetViews>
  <sheetFormatPr baseColWidth="10" defaultRowHeight="15" x14ac:dyDescent="0"/>
  <cols>
    <col min="1" max="1" width="26.33203125" bestFit="1" customWidth="1"/>
  </cols>
  <sheetData>
    <row r="1" spans="1:37" ht="16.5" thickTop="1">
      <c r="A1" s="430" t="s">
        <v>86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f>CA!B3</f>
        <v>41456</v>
      </c>
      <c r="C3" s="24">
        <f>CA!C3</f>
        <v>41487</v>
      </c>
      <c r="D3" s="24">
        <f>CA!D3</f>
        <v>41518</v>
      </c>
      <c r="E3" s="24">
        <f>CA!E3</f>
        <v>41548</v>
      </c>
      <c r="F3" s="24">
        <f>CA!F3</f>
        <v>41579</v>
      </c>
      <c r="G3" s="24">
        <f>CA!G3</f>
        <v>41609</v>
      </c>
      <c r="H3" s="24">
        <f>CA!H3</f>
        <v>41640</v>
      </c>
      <c r="I3" s="24">
        <f>CA!I3</f>
        <v>41671</v>
      </c>
      <c r="J3" s="24">
        <f>CA!J3</f>
        <v>41699</v>
      </c>
      <c r="K3" s="24">
        <f>CA!K3</f>
        <v>41730</v>
      </c>
      <c r="L3" s="24">
        <f>CA!L3</f>
        <v>41760</v>
      </c>
      <c r="M3" s="24">
        <f>CA!M3</f>
        <v>41791</v>
      </c>
      <c r="N3" s="24">
        <f>CA!N3</f>
        <v>41821</v>
      </c>
      <c r="O3" s="24">
        <f>CA!O3</f>
        <v>41852</v>
      </c>
      <c r="P3" s="24">
        <f>CA!P3</f>
        <v>41883</v>
      </c>
      <c r="Q3" s="24">
        <f>CA!Q3</f>
        <v>41913</v>
      </c>
      <c r="R3" s="24">
        <f>CA!R3</f>
        <v>41944</v>
      </c>
      <c r="S3" s="24">
        <f>CA!S3</f>
        <v>41974</v>
      </c>
      <c r="T3" s="24">
        <f>CA!T3</f>
        <v>42005</v>
      </c>
      <c r="U3" s="24">
        <f>CA!U3</f>
        <v>42036</v>
      </c>
      <c r="V3" s="24">
        <f>CA!V3</f>
        <v>42064</v>
      </c>
      <c r="W3" s="24">
        <f>CA!W3</f>
        <v>42095</v>
      </c>
      <c r="X3" s="24">
        <f>CA!X3</f>
        <v>42125</v>
      </c>
      <c r="Y3" s="24">
        <f>CA!Y3</f>
        <v>42156</v>
      </c>
      <c r="Z3" s="24">
        <f>CA!Z3</f>
        <v>42186</v>
      </c>
      <c r="AA3" s="24">
        <f>CA!AA3</f>
        <v>42217</v>
      </c>
      <c r="AB3" s="24">
        <f>CA!AB3</f>
        <v>42248</v>
      </c>
      <c r="AC3" s="24">
        <f>CA!AC3</f>
        <v>42278</v>
      </c>
      <c r="AD3" s="24">
        <f>CA!AD3</f>
        <v>42309</v>
      </c>
      <c r="AE3" s="24">
        <f>CA!AE3</f>
        <v>42339</v>
      </c>
      <c r="AF3" s="24">
        <f>CA!AF3</f>
        <v>42370</v>
      </c>
      <c r="AG3" s="24">
        <f>CA!AG3</f>
        <v>42401</v>
      </c>
      <c r="AH3" s="24">
        <f>CA!AH3</f>
        <v>42430</v>
      </c>
      <c r="AI3" s="24">
        <f>CA!AI3</f>
        <v>42461</v>
      </c>
      <c r="AJ3" s="24">
        <f>CA!AJ3</f>
        <v>42491</v>
      </c>
      <c r="AK3" s="336">
        <f>CA!AK3</f>
        <v>42522</v>
      </c>
    </row>
    <row r="4" spans="1:37" ht="16.5" thickTop="1">
      <c r="A4" s="435" t="s">
        <v>88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262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1"/>
    </row>
    <row r="5" spans="1:37" ht="16.5" thickBot="1">
      <c r="A5" s="435"/>
      <c r="B5" s="44"/>
      <c r="C5" s="40"/>
      <c r="D5" s="40"/>
      <c r="E5" s="40"/>
      <c r="F5" s="40"/>
      <c r="G5" s="40"/>
      <c r="H5" s="40"/>
      <c r="I5" s="40"/>
      <c r="J5" s="40"/>
      <c r="K5" s="40"/>
      <c r="L5" s="40"/>
      <c r="M5" s="263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5"/>
    </row>
    <row r="6" spans="1:37" ht="16.5" thickTop="1">
      <c r="A6" s="292" t="s">
        <v>211</v>
      </c>
      <c r="B6" s="310">
        <v>2</v>
      </c>
      <c r="C6" s="311">
        <v>2</v>
      </c>
      <c r="D6" s="311">
        <v>2</v>
      </c>
      <c r="E6" s="311">
        <v>2</v>
      </c>
      <c r="F6" s="311">
        <v>2</v>
      </c>
      <c r="G6" s="311">
        <v>2</v>
      </c>
      <c r="H6" s="311">
        <v>2</v>
      </c>
      <c r="I6" s="311">
        <v>2</v>
      </c>
      <c r="J6" s="311">
        <v>2</v>
      </c>
      <c r="K6" s="311">
        <v>2</v>
      </c>
      <c r="L6" s="311">
        <v>2</v>
      </c>
      <c r="M6" s="312">
        <v>2</v>
      </c>
      <c r="N6" s="311">
        <v>2</v>
      </c>
      <c r="O6" s="311">
        <v>2</v>
      </c>
      <c r="P6" s="311">
        <v>2</v>
      </c>
      <c r="Q6" s="311">
        <v>2</v>
      </c>
      <c r="R6" s="311">
        <v>2</v>
      </c>
      <c r="S6" s="311">
        <v>2</v>
      </c>
      <c r="T6" s="311">
        <v>2</v>
      </c>
      <c r="U6" s="311">
        <v>2</v>
      </c>
      <c r="V6" s="311">
        <v>2</v>
      </c>
      <c r="W6" s="311">
        <v>2</v>
      </c>
      <c r="X6" s="311">
        <v>2</v>
      </c>
      <c r="Y6" s="326">
        <v>2</v>
      </c>
      <c r="Z6" s="311">
        <v>2</v>
      </c>
      <c r="AA6" s="311">
        <v>2</v>
      </c>
      <c r="AB6" s="311">
        <v>2</v>
      </c>
      <c r="AC6" s="311">
        <v>2</v>
      </c>
      <c r="AD6" s="311">
        <v>2</v>
      </c>
      <c r="AE6" s="311">
        <v>2</v>
      </c>
      <c r="AF6" s="311">
        <v>2</v>
      </c>
      <c r="AG6" s="311">
        <v>2</v>
      </c>
      <c r="AH6" s="311">
        <v>2</v>
      </c>
      <c r="AI6" s="311">
        <v>2</v>
      </c>
      <c r="AJ6" s="311">
        <v>2</v>
      </c>
      <c r="AK6" s="312">
        <v>2</v>
      </c>
    </row>
    <row r="7" spans="1:37">
      <c r="A7" s="292" t="s">
        <v>221</v>
      </c>
      <c r="B7" s="313">
        <v>1</v>
      </c>
      <c r="C7" s="314">
        <v>1</v>
      </c>
      <c r="D7" s="314">
        <v>1</v>
      </c>
      <c r="E7" s="314">
        <v>1</v>
      </c>
      <c r="F7" s="314">
        <v>1</v>
      </c>
      <c r="G7" s="314">
        <v>1</v>
      </c>
      <c r="H7" s="314">
        <v>1</v>
      </c>
      <c r="I7" s="314">
        <v>1</v>
      </c>
      <c r="J7" s="314">
        <v>1</v>
      </c>
      <c r="K7" s="314">
        <v>1</v>
      </c>
      <c r="L7" s="314">
        <v>1</v>
      </c>
      <c r="M7" s="315">
        <v>1</v>
      </c>
      <c r="N7" s="314">
        <v>1</v>
      </c>
      <c r="O7" s="314">
        <v>1</v>
      </c>
      <c r="P7" s="314">
        <v>1</v>
      </c>
      <c r="Q7" s="314">
        <v>1</v>
      </c>
      <c r="R7" s="314">
        <v>1</v>
      </c>
      <c r="S7" s="314">
        <v>1</v>
      </c>
      <c r="T7" s="314">
        <v>1</v>
      </c>
      <c r="U7" s="314">
        <v>1</v>
      </c>
      <c r="V7" s="314">
        <v>1</v>
      </c>
      <c r="W7" s="314">
        <v>1</v>
      </c>
      <c r="X7" s="314">
        <v>1</v>
      </c>
      <c r="Y7" s="327">
        <v>1</v>
      </c>
      <c r="Z7" s="314">
        <v>1</v>
      </c>
      <c r="AA7" s="314">
        <v>1</v>
      </c>
      <c r="AB7" s="314">
        <v>1</v>
      </c>
      <c r="AC7" s="314">
        <v>1</v>
      </c>
      <c r="AD7" s="314">
        <v>1</v>
      </c>
      <c r="AE7" s="314">
        <v>1</v>
      </c>
      <c r="AF7" s="314">
        <v>1</v>
      </c>
      <c r="AG7" s="314">
        <v>1</v>
      </c>
      <c r="AH7" s="314">
        <v>1</v>
      </c>
      <c r="AI7" s="314">
        <v>1</v>
      </c>
      <c r="AJ7" s="314">
        <v>1</v>
      </c>
      <c r="AK7" s="315">
        <v>1</v>
      </c>
    </row>
    <row r="8" spans="1:37">
      <c r="A8" s="292" t="s">
        <v>214</v>
      </c>
      <c r="B8" s="316"/>
      <c r="C8" s="317"/>
      <c r="D8" s="317"/>
      <c r="E8" s="317"/>
      <c r="F8" s="317"/>
      <c r="G8" s="317"/>
      <c r="H8" s="317"/>
      <c r="I8" s="317"/>
      <c r="J8" s="317"/>
      <c r="K8" s="317"/>
      <c r="L8" s="317">
        <v>1</v>
      </c>
      <c r="M8" s="318">
        <v>1</v>
      </c>
      <c r="N8" s="317">
        <v>1</v>
      </c>
      <c r="O8" s="317">
        <v>1</v>
      </c>
      <c r="P8" s="317">
        <v>1</v>
      </c>
      <c r="Q8" s="317">
        <v>1</v>
      </c>
      <c r="R8" s="317">
        <v>1</v>
      </c>
      <c r="S8" s="317">
        <v>1</v>
      </c>
      <c r="T8" s="317">
        <v>1</v>
      </c>
      <c r="U8" s="317">
        <v>1</v>
      </c>
      <c r="V8" s="317">
        <v>1</v>
      </c>
      <c r="W8" s="317">
        <v>1</v>
      </c>
      <c r="X8" s="317">
        <v>1</v>
      </c>
      <c r="Y8" s="328">
        <v>1</v>
      </c>
      <c r="Z8" s="317">
        <v>1</v>
      </c>
      <c r="AA8" s="317">
        <v>2</v>
      </c>
      <c r="AB8" s="317">
        <v>2</v>
      </c>
      <c r="AC8" s="317">
        <v>2</v>
      </c>
      <c r="AD8" s="317">
        <v>2</v>
      </c>
      <c r="AE8" s="317">
        <v>2</v>
      </c>
      <c r="AF8" s="317">
        <v>2</v>
      </c>
      <c r="AG8" s="317">
        <v>2</v>
      </c>
      <c r="AH8" s="317">
        <v>2</v>
      </c>
      <c r="AI8" s="317">
        <v>2</v>
      </c>
      <c r="AJ8" s="317">
        <v>2</v>
      </c>
      <c r="AK8" s="318">
        <v>2</v>
      </c>
    </row>
    <row r="9" spans="1:37">
      <c r="A9" s="292" t="s">
        <v>215</v>
      </c>
      <c r="B9" s="316"/>
      <c r="C9" s="317"/>
      <c r="D9" s="317"/>
      <c r="E9" s="317"/>
      <c r="F9" s="317"/>
      <c r="G9" s="317">
        <v>1</v>
      </c>
      <c r="H9" s="317">
        <v>1</v>
      </c>
      <c r="I9" s="317">
        <v>1</v>
      </c>
      <c r="J9" s="317">
        <v>1</v>
      </c>
      <c r="K9" s="317">
        <v>1</v>
      </c>
      <c r="L9" s="317">
        <v>1</v>
      </c>
      <c r="M9" s="318">
        <v>1</v>
      </c>
      <c r="N9" s="317">
        <v>1</v>
      </c>
      <c r="O9" s="317">
        <v>1</v>
      </c>
      <c r="P9" s="317">
        <v>1</v>
      </c>
      <c r="Q9" s="317">
        <v>1</v>
      </c>
      <c r="R9" s="317">
        <v>1</v>
      </c>
      <c r="S9" s="317">
        <v>1</v>
      </c>
      <c r="T9" s="317">
        <v>1</v>
      </c>
      <c r="U9" s="317">
        <v>1</v>
      </c>
      <c r="V9" s="317">
        <v>1</v>
      </c>
      <c r="W9" s="317">
        <v>1</v>
      </c>
      <c r="X9" s="317">
        <v>1</v>
      </c>
      <c r="Y9" s="328">
        <v>1</v>
      </c>
      <c r="Z9" s="317">
        <v>1</v>
      </c>
      <c r="AA9" s="317">
        <v>2</v>
      </c>
      <c r="AB9" s="317">
        <v>2</v>
      </c>
      <c r="AC9" s="317">
        <v>2</v>
      </c>
      <c r="AD9" s="317">
        <v>2</v>
      </c>
      <c r="AE9" s="317">
        <v>2</v>
      </c>
      <c r="AF9" s="317">
        <v>2</v>
      </c>
      <c r="AG9" s="317">
        <v>2</v>
      </c>
      <c r="AH9" s="317">
        <v>2</v>
      </c>
      <c r="AI9" s="317">
        <v>2</v>
      </c>
      <c r="AJ9" s="317">
        <v>2</v>
      </c>
      <c r="AK9" s="318">
        <v>2</v>
      </c>
    </row>
    <row r="10" spans="1:37">
      <c r="A10" s="292" t="s">
        <v>216</v>
      </c>
      <c r="B10" s="316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8"/>
      <c r="N10" s="317"/>
      <c r="O10" s="317"/>
      <c r="P10" s="317"/>
      <c r="Q10" s="317"/>
      <c r="R10" s="317"/>
      <c r="S10" s="317"/>
      <c r="T10" s="317"/>
      <c r="U10" s="317">
        <v>2</v>
      </c>
      <c r="V10" s="317">
        <v>2</v>
      </c>
      <c r="W10" s="317">
        <v>2</v>
      </c>
      <c r="X10" s="317">
        <v>2</v>
      </c>
      <c r="Y10" s="328">
        <v>2</v>
      </c>
      <c r="Z10" s="317">
        <v>2</v>
      </c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8"/>
    </row>
    <row r="11" spans="1:37">
      <c r="A11" s="64" t="s">
        <v>210</v>
      </c>
      <c r="B11" s="307">
        <f t="shared" ref="B11:AK11" si="0">SUM(B6:B10)</f>
        <v>3</v>
      </c>
      <c r="C11" s="308">
        <f t="shared" si="0"/>
        <v>3</v>
      </c>
      <c r="D11" s="308">
        <f t="shared" si="0"/>
        <v>3</v>
      </c>
      <c r="E11" s="308">
        <f t="shared" si="0"/>
        <v>3</v>
      </c>
      <c r="F11" s="308">
        <f t="shared" si="0"/>
        <v>3</v>
      </c>
      <c r="G11" s="308">
        <f t="shared" si="0"/>
        <v>4</v>
      </c>
      <c r="H11" s="308">
        <f t="shared" si="0"/>
        <v>4</v>
      </c>
      <c r="I11" s="308">
        <f t="shared" si="0"/>
        <v>4</v>
      </c>
      <c r="J11" s="308">
        <f t="shared" si="0"/>
        <v>4</v>
      </c>
      <c r="K11" s="308">
        <f t="shared" si="0"/>
        <v>4</v>
      </c>
      <c r="L11" s="308">
        <f t="shared" si="0"/>
        <v>5</v>
      </c>
      <c r="M11" s="321">
        <f t="shared" si="0"/>
        <v>5</v>
      </c>
      <c r="N11" s="319">
        <f t="shared" si="0"/>
        <v>5</v>
      </c>
      <c r="O11" s="308">
        <f t="shared" si="0"/>
        <v>5</v>
      </c>
      <c r="P11" s="308">
        <f t="shared" si="0"/>
        <v>5</v>
      </c>
      <c r="Q11" s="308">
        <f t="shared" si="0"/>
        <v>5</v>
      </c>
      <c r="R11" s="308">
        <f t="shared" si="0"/>
        <v>5</v>
      </c>
      <c r="S11" s="308">
        <f t="shared" si="0"/>
        <v>5</v>
      </c>
      <c r="T11" s="308">
        <f t="shared" si="0"/>
        <v>5</v>
      </c>
      <c r="U11" s="308">
        <f t="shared" si="0"/>
        <v>7</v>
      </c>
      <c r="V11" s="308">
        <f t="shared" si="0"/>
        <v>7</v>
      </c>
      <c r="W11" s="308">
        <f t="shared" si="0"/>
        <v>7</v>
      </c>
      <c r="X11" s="308">
        <f t="shared" si="0"/>
        <v>7</v>
      </c>
      <c r="Y11" s="329">
        <f t="shared" si="0"/>
        <v>7</v>
      </c>
      <c r="Z11" s="319">
        <f t="shared" si="0"/>
        <v>7</v>
      </c>
      <c r="AA11" s="308">
        <f t="shared" si="0"/>
        <v>7</v>
      </c>
      <c r="AB11" s="308">
        <f t="shared" si="0"/>
        <v>7</v>
      </c>
      <c r="AC11" s="308">
        <f t="shared" si="0"/>
        <v>7</v>
      </c>
      <c r="AD11" s="308">
        <f t="shared" si="0"/>
        <v>7</v>
      </c>
      <c r="AE11" s="308">
        <f t="shared" si="0"/>
        <v>7</v>
      </c>
      <c r="AF11" s="308">
        <f t="shared" si="0"/>
        <v>7</v>
      </c>
      <c r="AG11" s="308">
        <f t="shared" si="0"/>
        <v>7</v>
      </c>
      <c r="AH11" s="308">
        <f t="shared" si="0"/>
        <v>7</v>
      </c>
      <c r="AI11" s="308">
        <f t="shared" si="0"/>
        <v>7</v>
      </c>
      <c r="AJ11" s="308">
        <f t="shared" si="0"/>
        <v>7</v>
      </c>
      <c r="AK11" s="309">
        <f t="shared" si="0"/>
        <v>7</v>
      </c>
    </row>
    <row r="12" spans="1:37" ht="16.5" thickBot="1">
      <c r="A12" s="64" t="s">
        <v>116</v>
      </c>
      <c r="B12" s="56">
        <f>B11</f>
        <v>3</v>
      </c>
      <c r="C12" s="57">
        <f>MAX($B$11:C$11)</f>
        <v>3</v>
      </c>
      <c r="D12" s="57">
        <f>MAX($B$11:D$11)</f>
        <v>3</v>
      </c>
      <c r="E12" s="57">
        <f>MAX($B$11:E$11)</f>
        <v>3</v>
      </c>
      <c r="F12" s="57">
        <f>MAX($B$11:F$11)</f>
        <v>3</v>
      </c>
      <c r="G12" s="57">
        <f>MAX($B$11:G$11)</f>
        <v>4</v>
      </c>
      <c r="H12" s="57">
        <f>MAX($B$11:H$11)</f>
        <v>4</v>
      </c>
      <c r="I12" s="57">
        <f>MAX($B$11:I$11)</f>
        <v>4</v>
      </c>
      <c r="J12" s="57">
        <f>MAX($B$11:J$11)</f>
        <v>4</v>
      </c>
      <c r="K12" s="57">
        <f>MAX($B$11:K$11)</f>
        <v>4</v>
      </c>
      <c r="L12" s="57">
        <f>MAX($B$11:L$11)</f>
        <v>5</v>
      </c>
      <c r="M12" s="322">
        <f>MAX($B$11:M$11)</f>
        <v>5</v>
      </c>
      <c r="N12" s="320">
        <f>MAX($B$11:N$11)</f>
        <v>5</v>
      </c>
      <c r="O12" s="57">
        <f>MAX($B$11:O$11)</f>
        <v>5</v>
      </c>
      <c r="P12" s="57">
        <f>MAX($B$11:P$11)</f>
        <v>5</v>
      </c>
      <c r="Q12" s="57">
        <f>MAX($B$11:Q$11)</f>
        <v>5</v>
      </c>
      <c r="R12" s="57">
        <f>MAX($B$11:R$11)</f>
        <v>5</v>
      </c>
      <c r="S12" s="57">
        <f>MAX($B$11:S$11)</f>
        <v>5</v>
      </c>
      <c r="T12" s="57">
        <f>MAX($B$11:T$11)</f>
        <v>5</v>
      </c>
      <c r="U12" s="57">
        <f>MAX($B$11:U$11)</f>
        <v>7</v>
      </c>
      <c r="V12" s="57">
        <f>MAX($B$11:V$11)</f>
        <v>7</v>
      </c>
      <c r="W12" s="57">
        <f>MAX($B$11:W$11)</f>
        <v>7</v>
      </c>
      <c r="X12" s="57">
        <f>MAX($B$11:X$11)</f>
        <v>7</v>
      </c>
      <c r="Y12" s="330">
        <f>MAX($B$11:Y$11)</f>
        <v>7</v>
      </c>
      <c r="Z12" s="320">
        <f>MAX($B$11:Z$11)</f>
        <v>7</v>
      </c>
      <c r="AA12" s="57">
        <f>MAX($B$11:AA$11)</f>
        <v>7</v>
      </c>
      <c r="AB12" s="57">
        <f>MAX($B$11:AB$11)</f>
        <v>7</v>
      </c>
      <c r="AC12" s="57">
        <f>MAX($B$11:AC$11)</f>
        <v>7</v>
      </c>
      <c r="AD12" s="57">
        <f>MAX($B$11:AD$11)</f>
        <v>7</v>
      </c>
      <c r="AE12" s="57">
        <f>MAX($B$11:AE$11)</f>
        <v>7</v>
      </c>
      <c r="AF12" s="57">
        <f>MAX($B$11:AF$11)</f>
        <v>7</v>
      </c>
      <c r="AG12" s="57">
        <f>MAX($B$11:AG$11)</f>
        <v>7</v>
      </c>
      <c r="AH12" s="57">
        <f>MAX($B$11:AH$11)</f>
        <v>7</v>
      </c>
      <c r="AI12" s="57">
        <f>MAX($B$11:AI$11)</f>
        <v>7</v>
      </c>
      <c r="AJ12" s="57">
        <f>MAX($B$11:AJ$11)</f>
        <v>7</v>
      </c>
      <c r="AK12" s="58">
        <f>MAX($B$11:AK$11)</f>
        <v>7</v>
      </c>
    </row>
    <row r="13" spans="1:37" ht="16.5" thickTop="1">
      <c r="A13" s="435" t="s">
        <v>3</v>
      </c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26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31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8"/>
    </row>
    <row r="14" spans="1:37" ht="16.5" thickBot="1">
      <c r="A14" s="435"/>
      <c r="B14" s="62"/>
      <c r="C14" s="5"/>
      <c r="D14" s="5"/>
      <c r="E14" s="5"/>
      <c r="F14" s="5"/>
      <c r="G14" s="5"/>
      <c r="H14" s="5"/>
      <c r="I14" s="5"/>
      <c r="J14" s="5"/>
      <c r="K14" s="5"/>
      <c r="L14" s="5"/>
      <c r="M14" s="32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332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63"/>
    </row>
    <row r="15" spans="1:37" ht="16.5" thickTop="1">
      <c r="A15" s="292" t="str">
        <f>A6</f>
        <v>Associés</v>
      </c>
      <c r="B15" s="293">
        <f>Parametres!$H$9*B6</f>
        <v>3000</v>
      </c>
      <c r="C15" s="294">
        <f>Parametres!$H$9*C6</f>
        <v>3000</v>
      </c>
      <c r="D15" s="294">
        <f>Parametres!$H$9*D6</f>
        <v>3000</v>
      </c>
      <c r="E15" s="294">
        <f>Parametres!$H$9*E6</f>
        <v>3000</v>
      </c>
      <c r="F15" s="294">
        <f>Parametres!$H$9*F6</f>
        <v>3000</v>
      </c>
      <c r="G15" s="294">
        <f>Parametres!$H$9*G6</f>
        <v>3000</v>
      </c>
      <c r="H15" s="294">
        <f>Parametres!$H$9*H6</f>
        <v>3000</v>
      </c>
      <c r="I15" s="294">
        <f>Parametres!$H$9*I6</f>
        <v>3000</v>
      </c>
      <c r="J15" s="294">
        <f>Parametres!$H$9*J6</f>
        <v>3000</v>
      </c>
      <c r="K15" s="294">
        <f>Parametres!$H$9*K6</f>
        <v>3000</v>
      </c>
      <c r="L15" s="294">
        <f>Parametres!$H$9*L6</f>
        <v>3000</v>
      </c>
      <c r="M15" s="324">
        <f>Parametres!$H$9*M6</f>
        <v>3000</v>
      </c>
      <c r="N15" s="294">
        <f>Parametres!$I$9*N6</f>
        <v>3800</v>
      </c>
      <c r="O15" s="294">
        <f>Parametres!$I$9*O6</f>
        <v>3800</v>
      </c>
      <c r="P15" s="294">
        <f>Parametres!$I$9*P6</f>
        <v>3800</v>
      </c>
      <c r="Q15" s="294">
        <f>Parametres!$I$9*Q6</f>
        <v>3800</v>
      </c>
      <c r="R15" s="294">
        <f>Parametres!$I$9*R6</f>
        <v>3800</v>
      </c>
      <c r="S15" s="294">
        <f>Parametres!$I$9*S6</f>
        <v>3800</v>
      </c>
      <c r="T15" s="294">
        <f>Parametres!$I$9*T6</f>
        <v>3800</v>
      </c>
      <c r="U15" s="294">
        <f>Parametres!$I$9*U6</f>
        <v>3800</v>
      </c>
      <c r="V15" s="294">
        <f>Parametres!$I$9*V6</f>
        <v>3800</v>
      </c>
      <c r="W15" s="294">
        <f>Parametres!$I$9*W6</f>
        <v>3800</v>
      </c>
      <c r="X15" s="294">
        <f>Parametres!$I$9*X6</f>
        <v>3800</v>
      </c>
      <c r="Y15" s="295">
        <f>Parametres!$I$9*Y6</f>
        <v>3800</v>
      </c>
      <c r="Z15" s="294">
        <f>Parametres!$J$9*Z6</f>
        <v>4800</v>
      </c>
      <c r="AA15" s="294">
        <f>Parametres!$J$9*AA6</f>
        <v>4800</v>
      </c>
      <c r="AB15" s="294">
        <f>Parametres!$J$9*AB6</f>
        <v>4800</v>
      </c>
      <c r="AC15" s="294">
        <f>Parametres!$J$9*AC6</f>
        <v>4800</v>
      </c>
      <c r="AD15" s="294">
        <f>Parametres!$J$9*AD6</f>
        <v>4800</v>
      </c>
      <c r="AE15" s="294">
        <f>Parametres!$J$9*AE6</f>
        <v>4800</v>
      </c>
      <c r="AF15" s="294">
        <f>Parametres!$J$9*AF6</f>
        <v>4800</v>
      </c>
      <c r="AG15" s="294">
        <f>Parametres!$J$9*AG6</f>
        <v>4800</v>
      </c>
      <c r="AH15" s="294">
        <f>Parametres!$J$9*AH6</f>
        <v>4800</v>
      </c>
      <c r="AI15" s="294">
        <f>Parametres!$J$9*AI6</f>
        <v>4800</v>
      </c>
      <c r="AJ15" s="294">
        <f>Parametres!$J$9*AJ6</f>
        <v>4800</v>
      </c>
      <c r="AK15" s="295">
        <f>Parametres!$J$9*AK6</f>
        <v>4800</v>
      </c>
    </row>
    <row r="16" spans="1:37">
      <c r="A16" s="292" t="str">
        <f>A7</f>
        <v>Graphistes temps partiel</v>
      </c>
      <c r="B16" s="296">
        <f>Parametres!$H$10*B7</f>
        <v>2300</v>
      </c>
      <c r="C16" s="9">
        <f>Parametres!$H$10*C7</f>
        <v>2300</v>
      </c>
      <c r="D16" s="9">
        <f>Parametres!$H$10*D7</f>
        <v>2300</v>
      </c>
      <c r="E16" s="9">
        <f>Parametres!$H$10*E7</f>
        <v>2300</v>
      </c>
      <c r="F16" s="9">
        <f>Parametres!$H$10*F7</f>
        <v>2300</v>
      </c>
      <c r="G16" s="9">
        <f>Parametres!$H$10*G7</f>
        <v>2300</v>
      </c>
      <c r="H16" s="9">
        <f>Parametres!$H$10*H7</f>
        <v>2300</v>
      </c>
      <c r="I16" s="9">
        <f>Parametres!$H$10*I7</f>
        <v>2300</v>
      </c>
      <c r="J16" s="9">
        <f>Parametres!$H$10*J7</f>
        <v>2300</v>
      </c>
      <c r="K16" s="9">
        <f>Parametres!$H$10*K7</f>
        <v>2300</v>
      </c>
      <c r="L16" s="9">
        <f>Parametres!$H$10*L7</f>
        <v>2300</v>
      </c>
      <c r="M16" s="269">
        <f>Parametres!$H$10*M7</f>
        <v>2300</v>
      </c>
      <c r="N16" s="9">
        <f>Parametres!$H$10*N7</f>
        <v>2300</v>
      </c>
      <c r="O16" s="9">
        <f>Parametres!$H$10*O7</f>
        <v>2300</v>
      </c>
      <c r="P16" s="9">
        <f>Parametres!$H$10*P7</f>
        <v>2300</v>
      </c>
      <c r="Q16" s="9">
        <f>Parametres!$H$10*Q7</f>
        <v>2300</v>
      </c>
      <c r="R16" s="9">
        <f>Parametres!$H$10*R7</f>
        <v>2300</v>
      </c>
      <c r="S16" s="9">
        <f>Parametres!$H$10*S7</f>
        <v>2300</v>
      </c>
      <c r="T16" s="9">
        <f>Parametres!$H$10*T7</f>
        <v>2300</v>
      </c>
      <c r="U16" s="9">
        <f>Parametres!$H$10*U7</f>
        <v>2300</v>
      </c>
      <c r="V16" s="9">
        <f>Parametres!$H$10*V7</f>
        <v>2300</v>
      </c>
      <c r="W16" s="9">
        <f>Parametres!$H$10*W7</f>
        <v>2300</v>
      </c>
      <c r="X16" s="9">
        <f>Parametres!$H$10*X7</f>
        <v>2300</v>
      </c>
      <c r="Y16" s="297">
        <f>Parametres!$H$10*Y7</f>
        <v>2300</v>
      </c>
      <c r="Z16" s="9">
        <f>Parametres!$H$10*Z7</f>
        <v>2300</v>
      </c>
      <c r="AA16" s="9">
        <f>Parametres!$H$10*AA7</f>
        <v>2300</v>
      </c>
      <c r="AB16" s="9">
        <f>Parametres!$H$10*AB7</f>
        <v>2300</v>
      </c>
      <c r="AC16" s="9">
        <f>Parametres!$H$10*AC7</f>
        <v>2300</v>
      </c>
      <c r="AD16" s="9">
        <f>Parametres!$H$10*AD7</f>
        <v>2300</v>
      </c>
      <c r="AE16" s="9">
        <f>Parametres!$H$10*AE7</f>
        <v>2300</v>
      </c>
      <c r="AF16" s="9">
        <f>Parametres!$H$10*AF7</f>
        <v>2300</v>
      </c>
      <c r="AG16" s="9">
        <f>Parametres!$H$10*AG7</f>
        <v>2300</v>
      </c>
      <c r="AH16" s="9">
        <f>Parametres!$H$10*AH7</f>
        <v>2300</v>
      </c>
      <c r="AI16" s="9">
        <f>Parametres!$H$10*AI7</f>
        <v>2300</v>
      </c>
      <c r="AJ16" s="9">
        <f>Parametres!$H$10*AJ7</f>
        <v>2300</v>
      </c>
      <c r="AK16" s="297">
        <f>Parametres!$H$10*AK7</f>
        <v>2300</v>
      </c>
    </row>
    <row r="17" spans="1:37">
      <c r="A17" s="292" t="str">
        <f>A8</f>
        <v>Commerciaux</v>
      </c>
      <c r="B17" s="296">
        <f>Parametres!$H$10*B8</f>
        <v>0</v>
      </c>
      <c r="C17" s="9">
        <f>Parametres!$H$10*C8</f>
        <v>0</v>
      </c>
      <c r="D17" s="9">
        <f>Parametres!$H$10*D8</f>
        <v>0</v>
      </c>
      <c r="E17" s="9">
        <f>Parametres!$H$10*E8</f>
        <v>0</v>
      </c>
      <c r="F17" s="9">
        <f>Parametres!$H$10*F8</f>
        <v>0</v>
      </c>
      <c r="G17" s="9">
        <f>Parametres!$H$10*G8</f>
        <v>0</v>
      </c>
      <c r="H17" s="9">
        <f>Parametres!$H$10*H8</f>
        <v>0</v>
      </c>
      <c r="I17" s="9">
        <f>Parametres!$H$10*I8</f>
        <v>0</v>
      </c>
      <c r="J17" s="9">
        <f>Parametres!$H$10*J8</f>
        <v>0</v>
      </c>
      <c r="K17" s="9">
        <f>Parametres!$H$10*K8</f>
        <v>0</v>
      </c>
      <c r="L17" s="9">
        <f>Parametres!$H$10*L8</f>
        <v>2300</v>
      </c>
      <c r="M17" s="269">
        <f>Parametres!$H$10*M8</f>
        <v>2300</v>
      </c>
      <c r="N17" s="9">
        <f>Parametres!$H$10*N8</f>
        <v>2300</v>
      </c>
      <c r="O17" s="9">
        <f>Parametres!$H$10*O8</f>
        <v>2300</v>
      </c>
      <c r="P17" s="9">
        <f>Parametres!$H$10*P8</f>
        <v>2300</v>
      </c>
      <c r="Q17" s="9">
        <f>Parametres!$H$10*Q8</f>
        <v>2300</v>
      </c>
      <c r="R17" s="9">
        <f>Parametres!$H$10*R8</f>
        <v>2300</v>
      </c>
      <c r="S17" s="9">
        <f>Parametres!$H$10*S8</f>
        <v>2300</v>
      </c>
      <c r="T17" s="9">
        <f>Parametres!$H$10*T8</f>
        <v>2300</v>
      </c>
      <c r="U17" s="9">
        <f>Parametres!$H$10*U8</f>
        <v>2300</v>
      </c>
      <c r="V17" s="9">
        <f>Parametres!$H$10*V8</f>
        <v>2300</v>
      </c>
      <c r="W17" s="9">
        <f>Parametres!$H$10*W8</f>
        <v>2300</v>
      </c>
      <c r="X17" s="9">
        <f>Parametres!$H$10*X8</f>
        <v>2300</v>
      </c>
      <c r="Y17" s="297">
        <f>Parametres!$I$10*Y8</f>
        <v>2300</v>
      </c>
      <c r="Z17" s="9">
        <f>Parametres!$I$10*Z8</f>
        <v>2300</v>
      </c>
      <c r="AA17" s="9">
        <f>Parametres!$I$10*AA8</f>
        <v>4600</v>
      </c>
      <c r="AB17" s="9">
        <f>Parametres!$I$10*AB8</f>
        <v>4600</v>
      </c>
      <c r="AC17" s="9">
        <f>Parametres!$I$10*AC8</f>
        <v>4600</v>
      </c>
      <c r="AD17" s="9">
        <f>Parametres!$I$10*AD8</f>
        <v>4600</v>
      </c>
      <c r="AE17" s="9">
        <f>Parametres!$I$10*AE8</f>
        <v>4600</v>
      </c>
      <c r="AF17" s="9">
        <f>Parametres!$I$10*AF8</f>
        <v>4600</v>
      </c>
      <c r="AG17" s="9">
        <f>Parametres!$I$10*AG8</f>
        <v>4600</v>
      </c>
      <c r="AH17" s="9">
        <f>Parametres!$I$10*AH8</f>
        <v>4600</v>
      </c>
      <c r="AI17" s="9">
        <f>Parametres!$I$10*AI8</f>
        <v>4600</v>
      </c>
      <c r="AJ17" s="9">
        <f>Parametres!$I$10*AJ8</f>
        <v>4600</v>
      </c>
      <c r="AK17" s="297">
        <f>Parametres!$I$10*AK8</f>
        <v>4600</v>
      </c>
    </row>
    <row r="18" spans="1:37">
      <c r="A18" s="292" t="str">
        <f>A9</f>
        <v>Développeurs</v>
      </c>
      <c r="B18" s="296">
        <f>Parametres!$H$12*B9</f>
        <v>0</v>
      </c>
      <c r="C18" s="9">
        <f>Parametres!$H$12*C9</f>
        <v>0</v>
      </c>
      <c r="D18" s="9">
        <f>Parametres!$H$12*D9</f>
        <v>0</v>
      </c>
      <c r="E18" s="9">
        <f>Parametres!$H$12*E9</f>
        <v>0</v>
      </c>
      <c r="F18" s="9">
        <f>Parametres!$H$12*F9</f>
        <v>0</v>
      </c>
      <c r="G18" s="9">
        <f>Parametres!$H$12*G9</f>
        <v>2500</v>
      </c>
      <c r="H18" s="9">
        <f>Parametres!$H$12*H9</f>
        <v>2500</v>
      </c>
      <c r="I18" s="9">
        <f>Parametres!$H$12*I9</f>
        <v>2500</v>
      </c>
      <c r="J18" s="9">
        <f>Parametres!$H$12*J9</f>
        <v>2500</v>
      </c>
      <c r="K18" s="9">
        <f>Parametres!$H$12*K9</f>
        <v>2500</v>
      </c>
      <c r="L18" s="9">
        <f>Parametres!$H$12*L9</f>
        <v>2500</v>
      </c>
      <c r="M18" s="269">
        <f>Parametres!$H$12*M9</f>
        <v>2500</v>
      </c>
      <c r="N18" s="9">
        <f>Parametres!$H$12*N9</f>
        <v>2500</v>
      </c>
      <c r="O18" s="9">
        <f>Parametres!$H$12*O9</f>
        <v>2500</v>
      </c>
      <c r="P18" s="9">
        <f>Parametres!$H$12*P9</f>
        <v>2500</v>
      </c>
      <c r="Q18" s="9">
        <f>Parametres!$H$12*Q9</f>
        <v>2500</v>
      </c>
      <c r="R18" s="9">
        <f>Parametres!$H$12*R9</f>
        <v>2500</v>
      </c>
      <c r="S18" s="9">
        <f>Parametres!$H$12*S9</f>
        <v>2500</v>
      </c>
      <c r="T18" s="9">
        <f>Parametres!$H$12*T9</f>
        <v>2500</v>
      </c>
      <c r="U18" s="9">
        <f>Parametres!$H$12*U9</f>
        <v>2500</v>
      </c>
      <c r="V18" s="9">
        <f>Parametres!$H$12*V9</f>
        <v>2500</v>
      </c>
      <c r="W18" s="9">
        <f>Parametres!$H$12*W9</f>
        <v>2500</v>
      </c>
      <c r="X18" s="9">
        <f>Parametres!$H$12*X9</f>
        <v>2500</v>
      </c>
      <c r="Y18" s="297">
        <f>Parametres!$H$12*Y9</f>
        <v>2500</v>
      </c>
      <c r="Z18" s="9">
        <f>Parametres!$I$12*Z9</f>
        <v>2500</v>
      </c>
      <c r="AA18" s="9">
        <f>Parametres!$I$12*AA9</f>
        <v>5000</v>
      </c>
      <c r="AB18" s="9">
        <f>Parametres!$I$12*AB9</f>
        <v>5000</v>
      </c>
      <c r="AC18" s="9">
        <f>Parametres!$I$12*AC9</f>
        <v>5000</v>
      </c>
      <c r="AD18" s="9">
        <f>Parametres!$I$12*AD9</f>
        <v>5000</v>
      </c>
      <c r="AE18" s="9">
        <f>Parametres!$I$12*AE9</f>
        <v>5000</v>
      </c>
      <c r="AF18" s="9">
        <f>Parametres!$I$12*AF9</f>
        <v>5000</v>
      </c>
      <c r="AG18" s="9">
        <f>Parametres!$I$12*AG9</f>
        <v>5000</v>
      </c>
      <c r="AH18" s="9">
        <f>Parametres!$I$12*AH9</f>
        <v>5000</v>
      </c>
      <c r="AI18" s="9">
        <f>Parametres!$I$12*AI9</f>
        <v>5000</v>
      </c>
      <c r="AJ18" s="9">
        <f>Parametres!$I$12*AJ9</f>
        <v>5000</v>
      </c>
      <c r="AK18" s="297">
        <f>Parametres!$I$12*AK9</f>
        <v>5000</v>
      </c>
    </row>
    <row r="19" spans="1:37" ht="16.5" thickBot="1">
      <c r="A19" s="292" t="str">
        <f>A10</f>
        <v>Stagiaires</v>
      </c>
      <c r="B19" s="298">
        <f>Parametres!$M$8*B10</f>
        <v>0</v>
      </c>
      <c r="C19" s="299">
        <f>Parametres!$M$8*C10</f>
        <v>0</v>
      </c>
      <c r="D19" s="299">
        <f>Parametres!$M$8*D10</f>
        <v>0</v>
      </c>
      <c r="E19" s="299">
        <f>Parametres!$M$8*E10</f>
        <v>0</v>
      </c>
      <c r="F19" s="299">
        <f>Parametres!$M$8*F10</f>
        <v>0</v>
      </c>
      <c r="G19" s="299">
        <f>Parametres!$M$8*G10</f>
        <v>0</v>
      </c>
      <c r="H19" s="299">
        <f>Parametres!$M$8*H10</f>
        <v>0</v>
      </c>
      <c r="I19" s="299">
        <f>Parametres!$M$8*I10</f>
        <v>0</v>
      </c>
      <c r="J19" s="299">
        <f>Parametres!$M$8*J10</f>
        <v>0</v>
      </c>
      <c r="K19" s="299">
        <f>Parametres!$M$8*K10</f>
        <v>0</v>
      </c>
      <c r="L19" s="299">
        <f>Parametres!$M$8*L10</f>
        <v>0</v>
      </c>
      <c r="M19" s="325">
        <f>Parametres!$M$8*M10</f>
        <v>0</v>
      </c>
      <c r="N19" s="299">
        <f>Parametres!$M$8*N10</f>
        <v>0</v>
      </c>
      <c r="O19" s="299">
        <f>Parametres!$M$8*O10</f>
        <v>0</v>
      </c>
      <c r="P19" s="299">
        <f>Parametres!$M$8*P10</f>
        <v>0</v>
      </c>
      <c r="Q19" s="299">
        <f>Parametres!$M$8*Q10</f>
        <v>0</v>
      </c>
      <c r="R19" s="299">
        <f>Parametres!$M$8*R10</f>
        <v>0</v>
      </c>
      <c r="S19" s="299">
        <f>Parametres!$M$8*S10</f>
        <v>0</v>
      </c>
      <c r="T19" s="299">
        <f>Parametres!$M$8*T10</f>
        <v>0</v>
      </c>
      <c r="U19" s="299">
        <f>Parametres!$M$8*U10</f>
        <v>2000</v>
      </c>
      <c r="V19" s="299">
        <f>Parametres!$M$8*V10</f>
        <v>2000</v>
      </c>
      <c r="W19" s="299">
        <f>Parametres!$M$8*W10</f>
        <v>2000</v>
      </c>
      <c r="X19" s="299">
        <f>Parametres!$M$8*X10</f>
        <v>2000</v>
      </c>
      <c r="Y19" s="300">
        <f>Parametres!$M$8*Y10</f>
        <v>2000</v>
      </c>
      <c r="Z19" s="299">
        <f>Parametres!$M$8*Z10</f>
        <v>2000</v>
      </c>
      <c r="AA19" s="299">
        <f>Parametres!$M$8*AA10</f>
        <v>0</v>
      </c>
      <c r="AB19" s="299">
        <f>Parametres!$M$8*AB10</f>
        <v>0</v>
      </c>
      <c r="AC19" s="299">
        <f>Parametres!$M$8*AC10</f>
        <v>0</v>
      </c>
      <c r="AD19" s="299">
        <f>Parametres!$M$8*AD10</f>
        <v>0</v>
      </c>
      <c r="AE19" s="299">
        <f>Parametres!$M$8*AE10</f>
        <v>0</v>
      </c>
      <c r="AF19" s="299">
        <f>Parametres!$M$8*AF10</f>
        <v>0</v>
      </c>
      <c r="AG19" s="299">
        <f>Parametres!$M$8*AG10</f>
        <v>0</v>
      </c>
      <c r="AH19" s="299">
        <f>Parametres!$M$8*AH10</f>
        <v>0</v>
      </c>
      <c r="AI19" s="299">
        <f>Parametres!$M$8*AI10</f>
        <v>0</v>
      </c>
      <c r="AJ19" s="299">
        <f>Parametres!$M$8*AJ10</f>
        <v>0</v>
      </c>
      <c r="AK19" s="300">
        <f>Parametres!$M$8*AK10</f>
        <v>0</v>
      </c>
    </row>
    <row r="20" spans="1:37" ht="16.5" thickTop="1">
      <c r="A20" s="435" t="s">
        <v>117</v>
      </c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26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297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"/>
    </row>
    <row r="21" spans="1:37" ht="16.5" thickBot="1">
      <c r="A21" s="435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26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297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"/>
    </row>
    <row r="22" spans="1:37" ht="16.5" thickTop="1">
      <c r="A22" s="64" t="str">
        <f>A15</f>
        <v>Associés</v>
      </c>
      <c r="B22" s="289">
        <f>(B15*Parametres!$B$32)+B15</f>
        <v>4410</v>
      </c>
      <c r="C22" s="290">
        <f>(C15*Parametres!$B$32)+C15</f>
        <v>4410</v>
      </c>
      <c r="D22" s="290">
        <f>(D15*Parametres!$B$32)+D15</f>
        <v>4410</v>
      </c>
      <c r="E22" s="290">
        <f>(E15*Parametres!$B$32)+E15</f>
        <v>4410</v>
      </c>
      <c r="F22" s="290">
        <f>(F15*Parametres!$B$32)+F15</f>
        <v>4410</v>
      </c>
      <c r="G22" s="290">
        <f>(G15*Parametres!$B$32)+G15</f>
        <v>4410</v>
      </c>
      <c r="H22" s="290">
        <f>(H15*Parametres!$B$32)+H15</f>
        <v>4410</v>
      </c>
      <c r="I22" s="290">
        <f>(I15*Parametres!$B$32)+I15</f>
        <v>4410</v>
      </c>
      <c r="J22" s="290">
        <f>(J15*Parametres!$B$32)+J15</f>
        <v>4410</v>
      </c>
      <c r="K22" s="290">
        <f>(K15*Parametres!$B$32)+K15</f>
        <v>4410</v>
      </c>
      <c r="L22" s="290">
        <f>(L15*Parametres!$B$32)+L15</f>
        <v>4410</v>
      </c>
      <c r="M22" s="291">
        <f>(M15*Parametres!$B$32)+M15</f>
        <v>4410</v>
      </c>
      <c r="N22" s="290">
        <f>(N15*Parametres!$B$32)+N15</f>
        <v>5586</v>
      </c>
      <c r="O22" s="290">
        <f>(O15*Parametres!$B$32)+O15</f>
        <v>5586</v>
      </c>
      <c r="P22" s="290">
        <f>(P15*Parametres!$B$32)+P15</f>
        <v>5586</v>
      </c>
      <c r="Q22" s="290">
        <f>(Q15*Parametres!$B$32)+Q15</f>
        <v>5586</v>
      </c>
      <c r="R22" s="290">
        <f>(R15*Parametres!$B$32)+R15</f>
        <v>5586</v>
      </c>
      <c r="S22" s="290">
        <f>(S15*Parametres!$B$32)+S15</f>
        <v>5586</v>
      </c>
      <c r="T22" s="290">
        <f>(T15*Parametres!$B$32)+T15</f>
        <v>5586</v>
      </c>
      <c r="U22" s="290">
        <f>(U15*Parametres!$B$32)+U15</f>
        <v>5586</v>
      </c>
      <c r="V22" s="290">
        <f>(V15*Parametres!$B$32)+V15</f>
        <v>5586</v>
      </c>
      <c r="W22" s="290">
        <f>(W15*Parametres!$B$32)+W15</f>
        <v>5586</v>
      </c>
      <c r="X22" s="290">
        <f>(X15*Parametres!$B$32)+X15</f>
        <v>5586</v>
      </c>
      <c r="Y22" s="333">
        <f>(Y15*Parametres!$B$32)+Y15</f>
        <v>5586</v>
      </c>
      <c r="Z22" s="290">
        <f>(Z15*Parametres!$B$32)+Z15</f>
        <v>7056</v>
      </c>
      <c r="AA22" s="290">
        <f>(AA15*Parametres!$B$32)+AA15</f>
        <v>7056</v>
      </c>
      <c r="AB22" s="290">
        <f>(AB15*Parametres!$B$32)+AB15</f>
        <v>7056</v>
      </c>
      <c r="AC22" s="290">
        <f>(AC15*Parametres!$B$32)+AC15</f>
        <v>7056</v>
      </c>
      <c r="AD22" s="290">
        <f>(AD15*Parametres!$B$32)+AD15</f>
        <v>7056</v>
      </c>
      <c r="AE22" s="290">
        <f>(AE15*Parametres!$B$32)+AE15</f>
        <v>7056</v>
      </c>
      <c r="AF22" s="290">
        <f>(AF15*Parametres!$B$32)+AF15</f>
        <v>7056</v>
      </c>
      <c r="AG22" s="290">
        <f>(AG15*Parametres!$B$32)+AG15</f>
        <v>7056</v>
      </c>
      <c r="AH22" s="290">
        <f>(AH15*Parametres!$B$32)+AH15</f>
        <v>7056</v>
      </c>
      <c r="AI22" s="290">
        <f>(AI15*Parametres!$B$32)+AI15</f>
        <v>7056</v>
      </c>
      <c r="AJ22" s="290">
        <f>(AJ15*Parametres!$B$32)+AJ15</f>
        <v>7056</v>
      </c>
      <c r="AK22" s="291">
        <f>(AK15*Parametres!$B$32)+AK15</f>
        <v>7056</v>
      </c>
    </row>
    <row r="23" spans="1:37">
      <c r="A23" s="64" t="str">
        <f t="shared" ref="A23:A26" si="1">A16</f>
        <v>Graphistes temps partiel</v>
      </c>
      <c r="B23" s="10">
        <f>(B16*Parametres!$B$32)+B16</f>
        <v>3381</v>
      </c>
      <c r="C23" s="9">
        <f>(C16*Parametres!$B$32)+C16</f>
        <v>3381</v>
      </c>
      <c r="D23" s="9">
        <f>(D16*Parametres!$B$32)+D16</f>
        <v>3381</v>
      </c>
      <c r="E23" s="9">
        <f>(E16*Parametres!$B$32)+E16</f>
        <v>3381</v>
      </c>
      <c r="F23" s="9">
        <f>(F16*Parametres!$B$32)+F16</f>
        <v>3381</v>
      </c>
      <c r="G23" s="9">
        <f>(G16*Parametres!$B$32)+G16</f>
        <v>3381</v>
      </c>
      <c r="H23" s="9">
        <f>(H16*Parametres!$B$32)+H16</f>
        <v>3381</v>
      </c>
      <c r="I23" s="9">
        <f>(I16*Parametres!$B$32)+I16</f>
        <v>3381</v>
      </c>
      <c r="J23" s="9">
        <f>(J16*Parametres!$B$32)+J16</f>
        <v>3381</v>
      </c>
      <c r="K23" s="9">
        <f>(K16*Parametres!$B$32)+K16</f>
        <v>3381</v>
      </c>
      <c r="L23" s="9">
        <f>(L16*Parametres!$B$32)+L16</f>
        <v>3381</v>
      </c>
      <c r="M23" s="269">
        <f>(M16*Parametres!$B$32)+M16</f>
        <v>3381</v>
      </c>
      <c r="N23" s="9">
        <f>(N16*Parametres!$B$32)+N16</f>
        <v>3381</v>
      </c>
      <c r="O23" s="9">
        <f>(O16*Parametres!$B$32)+O16</f>
        <v>3381</v>
      </c>
      <c r="P23" s="9">
        <f>(P16*Parametres!$B$32)+P16</f>
        <v>3381</v>
      </c>
      <c r="Q23" s="9">
        <f>(Q16*Parametres!$B$32)+Q16</f>
        <v>3381</v>
      </c>
      <c r="R23" s="9">
        <f>(R16*Parametres!$B$32)+R16</f>
        <v>3381</v>
      </c>
      <c r="S23" s="9">
        <f>(S16*Parametres!$B$32)+S16</f>
        <v>3381</v>
      </c>
      <c r="T23" s="9">
        <f>(T16*Parametres!$B$32)+T16</f>
        <v>3381</v>
      </c>
      <c r="U23" s="9">
        <f>(U16*Parametres!$B$32)+U16</f>
        <v>3381</v>
      </c>
      <c r="V23" s="9">
        <f>(V16*Parametres!$B$32)+V16</f>
        <v>3381</v>
      </c>
      <c r="W23" s="9">
        <f>(W16*Parametres!$B$32)+W16</f>
        <v>3381</v>
      </c>
      <c r="X23" s="9">
        <f>(X16*Parametres!$B$32)+X16</f>
        <v>3381</v>
      </c>
      <c r="Y23" s="297">
        <f>(Y16*Parametres!$B$32)+Y16</f>
        <v>3381</v>
      </c>
      <c r="Z23" s="9">
        <f>(Z16*Parametres!$B$32)+Z16</f>
        <v>3381</v>
      </c>
      <c r="AA23" s="9">
        <f>(AA16*Parametres!$B$32)+AA16</f>
        <v>3381</v>
      </c>
      <c r="AB23" s="9">
        <f>(AB16*Parametres!$B$32)+AB16</f>
        <v>3381</v>
      </c>
      <c r="AC23" s="9">
        <f>(AC16*Parametres!$B$32)+AC16</f>
        <v>3381</v>
      </c>
      <c r="AD23" s="9">
        <f>(AD16*Parametres!$B$32)+AD16</f>
        <v>3381</v>
      </c>
      <c r="AE23" s="9">
        <f>(AE16*Parametres!$B$32)+AE16</f>
        <v>3381</v>
      </c>
      <c r="AF23" s="9">
        <f>(AF16*Parametres!$B$32)+AF16</f>
        <v>3381</v>
      </c>
      <c r="AG23" s="9">
        <f>(AG16*Parametres!$B$32)+AG16</f>
        <v>3381</v>
      </c>
      <c r="AH23" s="9">
        <f>(AH16*Parametres!$B$32)+AH16</f>
        <v>3381</v>
      </c>
      <c r="AI23" s="9">
        <f>(AI16*Parametres!$B$32)+AI16</f>
        <v>3381</v>
      </c>
      <c r="AJ23" s="9">
        <f>(AJ16*Parametres!$B$32)+AJ16</f>
        <v>3381</v>
      </c>
      <c r="AK23" s="269">
        <f>(AK16*Parametres!$B$32)+AK16</f>
        <v>3381</v>
      </c>
    </row>
    <row r="24" spans="1:37">
      <c r="A24" s="64" t="str">
        <f t="shared" si="1"/>
        <v>Commerciaux</v>
      </c>
      <c r="B24" s="10">
        <f>(B17*Parametres!$B$32)+B17</f>
        <v>0</v>
      </c>
      <c r="C24" s="9">
        <f>(C17*Parametres!$B$32)+C17</f>
        <v>0</v>
      </c>
      <c r="D24" s="9">
        <f>(D17*Parametres!$B$32)+D17</f>
        <v>0</v>
      </c>
      <c r="E24" s="9">
        <f>(E17*Parametres!$B$32)+E17</f>
        <v>0</v>
      </c>
      <c r="F24" s="9">
        <f>(F17*Parametres!$B$32)+F17</f>
        <v>0</v>
      </c>
      <c r="G24" s="9">
        <f>(G17*Parametres!$B$32)+G17</f>
        <v>0</v>
      </c>
      <c r="H24" s="9">
        <f>(H17*Parametres!$B$32)+H17</f>
        <v>0</v>
      </c>
      <c r="I24" s="9">
        <f>(I17*Parametres!$B$32)+I17</f>
        <v>0</v>
      </c>
      <c r="J24" s="9">
        <f>(J17*Parametres!$B$32)+J17</f>
        <v>0</v>
      </c>
      <c r="K24" s="9">
        <f>(K17*Parametres!$B$32)+K17</f>
        <v>0</v>
      </c>
      <c r="L24" s="9">
        <f>(L17*Parametres!$B$32)+L17</f>
        <v>3381</v>
      </c>
      <c r="M24" s="269">
        <f>(M17*Parametres!$B$32)+M17</f>
        <v>3381</v>
      </c>
      <c r="N24" s="9">
        <f>(N17*Parametres!$B$32)+N17</f>
        <v>3381</v>
      </c>
      <c r="O24" s="9">
        <f>(O17*Parametres!$B$32)+O17</f>
        <v>3381</v>
      </c>
      <c r="P24" s="9">
        <f>(P17*Parametres!$B$32)+P17</f>
        <v>3381</v>
      </c>
      <c r="Q24" s="9">
        <f>(Q17*Parametres!$B$32)+Q17</f>
        <v>3381</v>
      </c>
      <c r="R24" s="9">
        <f>(R17*Parametres!$B$32)+R17</f>
        <v>3381</v>
      </c>
      <c r="S24" s="9">
        <f>(S17*Parametres!$B$32)+S17</f>
        <v>3381</v>
      </c>
      <c r="T24" s="9">
        <f>(T17*Parametres!$B$32)+T17</f>
        <v>3381</v>
      </c>
      <c r="U24" s="9">
        <f>(U17*Parametres!$B$32)+U17</f>
        <v>3381</v>
      </c>
      <c r="V24" s="9">
        <f>(V17*Parametres!$B$32)+V17</f>
        <v>3381</v>
      </c>
      <c r="W24" s="9">
        <f>(W17*Parametres!$B$32)+W17</f>
        <v>3381</v>
      </c>
      <c r="X24" s="9">
        <f>(X17*Parametres!$B$32)+X17</f>
        <v>3381</v>
      </c>
      <c r="Y24" s="297">
        <f>(Y17*Parametres!$B$32)+Y17</f>
        <v>3381</v>
      </c>
      <c r="Z24" s="9">
        <f>(Z17*Parametres!$B$32)+Z17</f>
        <v>3381</v>
      </c>
      <c r="AA24" s="9">
        <f>(AA17*Parametres!$B$32)+AA17</f>
        <v>6762</v>
      </c>
      <c r="AB24" s="9">
        <f>(AB17*Parametres!$B$32)+AB17</f>
        <v>6762</v>
      </c>
      <c r="AC24" s="9">
        <f>(AC17*Parametres!$B$32)+AC17</f>
        <v>6762</v>
      </c>
      <c r="AD24" s="9">
        <f>(AD17*Parametres!$B$32)+AD17</f>
        <v>6762</v>
      </c>
      <c r="AE24" s="9">
        <f>(AE17*Parametres!$B$32)+AE17</f>
        <v>6762</v>
      </c>
      <c r="AF24" s="9">
        <f>(AF17*Parametres!$B$32)+AF17</f>
        <v>6762</v>
      </c>
      <c r="AG24" s="9">
        <f>(AG17*Parametres!$B$32)+AG17</f>
        <v>6762</v>
      </c>
      <c r="AH24" s="9">
        <f>(AH17*Parametres!$B$32)+AH17</f>
        <v>6762</v>
      </c>
      <c r="AI24" s="9">
        <f>(AI17*Parametres!$B$32)+AI17</f>
        <v>6762</v>
      </c>
      <c r="AJ24" s="9">
        <f>(AJ17*Parametres!$B$32)+AJ17</f>
        <v>6762</v>
      </c>
      <c r="AK24" s="269">
        <f>(AK17*Parametres!$B$32)+AK17</f>
        <v>6762</v>
      </c>
    </row>
    <row r="25" spans="1:37">
      <c r="A25" s="64" t="str">
        <f t="shared" si="1"/>
        <v>Développeurs</v>
      </c>
      <c r="B25" s="10">
        <f>(B18*Parametres!$B$32)+B18</f>
        <v>0</v>
      </c>
      <c r="C25" s="9">
        <f>(C18*Parametres!$B$32)+C18</f>
        <v>0</v>
      </c>
      <c r="D25" s="9">
        <f>(D18*Parametres!$B$32)+D18</f>
        <v>0</v>
      </c>
      <c r="E25" s="9">
        <f>(E18*Parametres!$B$32)+E18</f>
        <v>0</v>
      </c>
      <c r="F25" s="9">
        <f>(F18*Parametres!$B$32)+F18</f>
        <v>0</v>
      </c>
      <c r="G25" s="9">
        <f>(G18*Parametres!$B$32)+G18</f>
        <v>3675</v>
      </c>
      <c r="H25" s="9">
        <f>(H18*Parametres!$B$32)+H18</f>
        <v>3675</v>
      </c>
      <c r="I25" s="9">
        <f>(I18*Parametres!$B$32)+I18</f>
        <v>3675</v>
      </c>
      <c r="J25" s="9">
        <f>(J18*Parametres!$B$32)+J18</f>
        <v>3675</v>
      </c>
      <c r="K25" s="9">
        <f>(K18*Parametres!$B$32)+K18</f>
        <v>3675</v>
      </c>
      <c r="L25" s="9">
        <f>(L18*Parametres!$B$32)+L18</f>
        <v>3675</v>
      </c>
      <c r="M25" s="269">
        <f>(M18*Parametres!$B$32)+M18</f>
        <v>3675</v>
      </c>
      <c r="N25" s="9">
        <f>(N18*Parametres!$B$32)+N18</f>
        <v>3675</v>
      </c>
      <c r="O25" s="9">
        <f>(O18*Parametres!$B$32)+O18</f>
        <v>3675</v>
      </c>
      <c r="P25" s="9">
        <f>(P18*Parametres!$B$32)+P18</f>
        <v>3675</v>
      </c>
      <c r="Q25" s="9">
        <f>(Q18*Parametres!$B$32)+Q18</f>
        <v>3675</v>
      </c>
      <c r="R25" s="9">
        <f>(R18*Parametres!$B$32)+R18</f>
        <v>3675</v>
      </c>
      <c r="S25" s="9">
        <f>(S18*Parametres!$B$32)+S18</f>
        <v>3675</v>
      </c>
      <c r="T25" s="9">
        <f>(T18*Parametres!$B$32)+T18</f>
        <v>3675</v>
      </c>
      <c r="U25" s="9">
        <f>(U18*Parametres!$B$32)+U18</f>
        <v>3675</v>
      </c>
      <c r="V25" s="9">
        <f>(V18*Parametres!$B$32)+V18</f>
        <v>3675</v>
      </c>
      <c r="W25" s="9">
        <f>(W18*Parametres!$B$32)+W18</f>
        <v>3675</v>
      </c>
      <c r="X25" s="9">
        <f>(X18*Parametres!$B$32)+X18</f>
        <v>3675</v>
      </c>
      <c r="Y25" s="297">
        <f>(Y18*Parametres!$B$32)+Y18</f>
        <v>3675</v>
      </c>
      <c r="Z25" s="9">
        <f>(Z18*Parametres!$B$32)+Z18</f>
        <v>3675</v>
      </c>
      <c r="AA25" s="9">
        <f>(AA18*Parametres!$B$32)+AA18</f>
        <v>7350</v>
      </c>
      <c r="AB25" s="9">
        <f>(AB18*Parametres!$B$32)+AB18</f>
        <v>7350</v>
      </c>
      <c r="AC25" s="9">
        <f>(AC18*Parametres!$B$32)+AC18</f>
        <v>7350</v>
      </c>
      <c r="AD25" s="9">
        <f>(AD18*Parametres!$B$32)+AD18</f>
        <v>7350</v>
      </c>
      <c r="AE25" s="9">
        <f>(AE18*Parametres!$B$32)+AE18</f>
        <v>7350</v>
      </c>
      <c r="AF25" s="9">
        <f>(AF18*Parametres!$B$32)+AF18</f>
        <v>7350</v>
      </c>
      <c r="AG25" s="9">
        <f>(AG18*Parametres!$B$32)+AG18</f>
        <v>7350</v>
      </c>
      <c r="AH25" s="9">
        <f>(AH18*Parametres!$B$32)+AH18</f>
        <v>7350</v>
      </c>
      <c r="AI25" s="9">
        <f>(AI18*Parametres!$B$32)+AI18</f>
        <v>7350</v>
      </c>
      <c r="AJ25" s="9">
        <f>(AJ18*Parametres!$B$32)+AJ18</f>
        <v>7350</v>
      </c>
      <c r="AK25" s="269">
        <f>(AK18*Parametres!$B$32)+AK18</f>
        <v>7350</v>
      </c>
    </row>
    <row r="26" spans="1:37" ht="16.5" thickBot="1">
      <c r="A26" s="64" t="str">
        <f t="shared" si="1"/>
        <v>Stagiaires</v>
      </c>
      <c r="B26" s="288">
        <f>((Parametres!$M8-Parametres!$M7)*(1+1*Parametres!$B32)+Parametres!$M7)*B10</f>
        <v>0</v>
      </c>
      <c r="C26" s="400">
        <f>((Parametres!$M8-Parametres!$M7)*(1+1*Parametres!$B32)+Parametres!$M7)*C10</f>
        <v>0</v>
      </c>
      <c r="D26" s="400">
        <f>((Parametres!$M8-Parametres!$M7)*(1+1*Parametres!$B32)+Parametres!$M7)*D10</f>
        <v>0</v>
      </c>
      <c r="E26" s="400">
        <f>((Parametres!$M8-Parametres!$M7)*(1+1*Parametres!$B32)+Parametres!$M7)*E10</f>
        <v>0</v>
      </c>
      <c r="F26" s="400">
        <f>((Parametres!$M8-Parametres!$M7)*(1+1*Parametres!$B32)+Parametres!$M7)*F10</f>
        <v>0</v>
      </c>
      <c r="G26" s="400">
        <f>((Parametres!$M8-Parametres!$M7)*(1+1*Parametres!$B32)+Parametres!$M7)*G10</f>
        <v>0</v>
      </c>
      <c r="H26" s="400">
        <f>((Parametres!$M8-Parametres!$M7)*(1+1*Parametres!$B32)+Parametres!$M7)*H10</f>
        <v>0</v>
      </c>
      <c r="I26" s="400">
        <f>((Parametres!$M8-Parametres!$M7)*(1+1*Parametres!$B32)+Parametres!$M7)*I10</f>
        <v>0</v>
      </c>
      <c r="J26" s="400">
        <f>((Parametres!$M8-Parametres!$M7)*(1+1*Parametres!$B32)+Parametres!$M7)*J10</f>
        <v>0</v>
      </c>
      <c r="K26" s="400">
        <f>((Parametres!$M8-Parametres!$M7)*(1+1*Parametres!$B32)+Parametres!$M7)*K10</f>
        <v>0</v>
      </c>
      <c r="L26" s="400">
        <f>((Parametres!$M8-Parametres!$M7)*(1+1*Parametres!$B32)+Parametres!$M7)*L10</f>
        <v>0</v>
      </c>
      <c r="M26" s="334">
        <f>((Parametres!$M8-Parametres!$M7)*(1+1*Parametres!$B32)+Parametres!$M7)*M10</f>
        <v>0</v>
      </c>
      <c r="N26" s="400">
        <f>((Parametres!$M8-Parametres!$M7)*(1+1*Parametres!$B32)+Parametres!$M7)*N10</f>
        <v>0</v>
      </c>
      <c r="O26" s="400">
        <f>((Parametres!$M8-Parametres!$M7)*(1+1*Parametres!$B32)+Parametres!$M7)*O10</f>
        <v>0</v>
      </c>
      <c r="P26" s="400">
        <f>((Parametres!$M8-Parametres!$M7)*(1+1*Parametres!$B32)+Parametres!$M7)*P10</f>
        <v>0</v>
      </c>
      <c r="Q26" s="400">
        <f>((Parametres!$M8-Parametres!$M7)*(1+1*Parametres!$B32)+Parametres!$M7)*Q10</f>
        <v>0</v>
      </c>
      <c r="R26" s="400">
        <f>((Parametres!$M8-Parametres!$M7)*(1+1*Parametres!$B32)+Parametres!$M7)*R10</f>
        <v>0</v>
      </c>
      <c r="S26" s="400">
        <f>((Parametres!$M8-Parametres!$M7)*(1+1*Parametres!$B32)+Parametres!$M7)*S10</f>
        <v>0</v>
      </c>
      <c r="T26" s="400">
        <f>((Parametres!$M8-Parametres!$M7)*(1+1*Parametres!$B32)+Parametres!$M7)*T10</f>
        <v>0</v>
      </c>
      <c r="U26" s="400">
        <f>((Parametres!$M8-Parametres!$M7)*(1+1*Parametres!$B32)+Parametres!$M7)*U10</f>
        <v>2530.1130000000003</v>
      </c>
      <c r="V26" s="400">
        <f>((Parametres!$M8-Parametres!$M7)*(1+1*Parametres!$B32)+Parametres!$M7)*V10</f>
        <v>2530.1130000000003</v>
      </c>
      <c r="W26" s="400">
        <f>((Parametres!$M8-Parametres!$M7)*(1+1*Parametres!$B32)+Parametres!$M7)*W10</f>
        <v>2530.1130000000003</v>
      </c>
      <c r="X26" s="400">
        <f>((Parametres!$M8-Parametres!$M7)*(1+1*Parametres!$B32)+Parametres!$M7)*X10</f>
        <v>2530.1130000000003</v>
      </c>
      <c r="Y26" s="334">
        <f>((Parametres!$M8-Parametres!$M7)*(1+1*Parametres!$B32)+Parametres!$M7)*Y10</f>
        <v>2530.1130000000003</v>
      </c>
      <c r="Z26" s="400">
        <f>((Parametres!$M8-Parametres!$M7)*(1+1*Parametres!$B32)+Parametres!$M7)*Z10</f>
        <v>2530.1130000000003</v>
      </c>
      <c r="AA26" s="400">
        <f>((Parametres!$M8-Parametres!$M7)*(1+1*Parametres!$B32)+Parametres!$M7)*AA10</f>
        <v>0</v>
      </c>
      <c r="AB26" s="400">
        <f>((Parametres!$M8-Parametres!$M7)*(1+1*Parametres!$B32)+Parametres!$M7)*AB10</f>
        <v>0</v>
      </c>
      <c r="AC26" s="400">
        <f>((Parametres!$M8-Parametres!$M7)*(1+1*Parametres!$B32)+Parametres!$M7)*AC10</f>
        <v>0</v>
      </c>
      <c r="AD26" s="400">
        <f>((Parametres!$M8-Parametres!$M7)*(1+1*Parametres!$B32)+Parametres!$M7)*AD10</f>
        <v>0</v>
      </c>
      <c r="AE26" s="400">
        <f>((Parametres!$M8-Parametres!$M7)*(1+1*Parametres!$B32)+Parametres!$M7)*AE10</f>
        <v>0</v>
      </c>
      <c r="AF26" s="400">
        <f>((Parametres!$M8-Parametres!$M7)*(1+1*Parametres!$B32)+Parametres!$M7)*AF10</f>
        <v>0</v>
      </c>
      <c r="AG26" s="400">
        <f>((Parametres!$M8-Parametres!$M7)*(1+1*Parametres!$B32)+Parametres!$M7)*AG10</f>
        <v>0</v>
      </c>
      <c r="AH26" s="400">
        <f>((Parametres!$M8-Parametres!$M7)*(1+1*Parametres!$B32)+Parametres!$M7)*AH10</f>
        <v>0</v>
      </c>
      <c r="AI26" s="400">
        <f>((Parametres!$M8-Parametres!$M7)*(1+1*Parametres!$B32)+Parametres!$M7)*AI10</f>
        <v>0</v>
      </c>
      <c r="AJ26" s="400">
        <f>((Parametres!$M8-Parametres!$M7)*(1+1*Parametres!$B32)+Parametres!$M7)*AJ10</f>
        <v>0</v>
      </c>
      <c r="AK26" s="334">
        <f>((Parametres!$M8-Parametres!$M7)*(1+1*Parametres!$B32)+Parametres!$M7)*AK10</f>
        <v>0</v>
      </c>
    </row>
    <row r="27" spans="1:37" ht="16.5" thickTop="1">
      <c r="A27" s="435" t="s">
        <v>110</v>
      </c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26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297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11"/>
    </row>
    <row r="28" spans="1:37" ht="16.5" thickBot="1">
      <c r="A28" s="435"/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26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297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11"/>
    </row>
    <row r="29" spans="1:37" ht="16.5" thickTop="1">
      <c r="A29" s="301" t="s">
        <v>89</v>
      </c>
      <c r="B29" s="303">
        <f>SUM(B$15:B$19)</f>
        <v>5300</v>
      </c>
      <c r="C29" s="290">
        <f t="shared" ref="C29:AK29" si="2">SUM(C$15:C$19)</f>
        <v>5300</v>
      </c>
      <c r="D29" s="290">
        <f t="shared" si="2"/>
        <v>5300</v>
      </c>
      <c r="E29" s="290">
        <f t="shared" si="2"/>
        <v>5300</v>
      </c>
      <c r="F29" s="290">
        <f t="shared" si="2"/>
        <v>5300</v>
      </c>
      <c r="G29" s="290">
        <f t="shared" si="2"/>
        <v>7800</v>
      </c>
      <c r="H29" s="290">
        <f t="shared" si="2"/>
        <v>7800</v>
      </c>
      <c r="I29" s="290">
        <f t="shared" si="2"/>
        <v>7800</v>
      </c>
      <c r="J29" s="290">
        <f t="shared" si="2"/>
        <v>7800</v>
      </c>
      <c r="K29" s="290">
        <f t="shared" si="2"/>
        <v>7800</v>
      </c>
      <c r="L29" s="290">
        <f t="shared" si="2"/>
        <v>10100</v>
      </c>
      <c r="M29" s="291">
        <f t="shared" si="2"/>
        <v>10100</v>
      </c>
      <c r="N29" s="290">
        <f t="shared" si="2"/>
        <v>10900</v>
      </c>
      <c r="O29" s="290">
        <f t="shared" si="2"/>
        <v>10900</v>
      </c>
      <c r="P29" s="290">
        <f t="shared" si="2"/>
        <v>10900</v>
      </c>
      <c r="Q29" s="290">
        <f t="shared" si="2"/>
        <v>10900</v>
      </c>
      <c r="R29" s="290">
        <f t="shared" si="2"/>
        <v>10900</v>
      </c>
      <c r="S29" s="290">
        <f t="shared" si="2"/>
        <v>10900</v>
      </c>
      <c r="T29" s="290">
        <f t="shared" si="2"/>
        <v>10900</v>
      </c>
      <c r="U29" s="290">
        <f t="shared" si="2"/>
        <v>12900</v>
      </c>
      <c r="V29" s="290">
        <f t="shared" si="2"/>
        <v>12900</v>
      </c>
      <c r="W29" s="290">
        <f t="shared" si="2"/>
        <v>12900</v>
      </c>
      <c r="X29" s="290">
        <f t="shared" si="2"/>
        <v>12900</v>
      </c>
      <c r="Y29" s="333">
        <f t="shared" si="2"/>
        <v>12900</v>
      </c>
      <c r="Z29" s="290">
        <f t="shared" si="2"/>
        <v>13900</v>
      </c>
      <c r="AA29" s="290">
        <f t="shared" si="2"/>
        <v>16700</v>
      </c>
      <c r="AB29" s="290">
        <f t="shared" si="2"/>
        <v>16700</v>
      </c>
      <c r="AC29" s="290">
        <f t="shared" si="2"/>
        <v>16700</v>
      </c>
      <c r="AD29" s="290">
        <f t="shared" si="2"/>
        <v>16700</v>
      </c>
      <c r="AE29" s="290">
        <f t="shared" si="2"/>
        <v>16700</v>
      </c>
      <c r="AF29" s="290">
        <f t="shared" si="2"/>
        <v>16700</v>
      </c>
      <c r="AG29" s="290">
        <f t="shared" si="2"/>
        <v>16700</v>
      </c>
      <c r="AH29" s="290">
        <f t="shared" si="2"/>
        <v>16700</v>
      </c>
      <c r="AI29" s="290">
        <f t="shared" si="2"/>
        <v>16700</v>
      </c>
      <c r="AJ29" s="290">
        <f t="shared" si="2"/>
        <v>16700</v>
      </c>
      <c r="AK29" s="291">
        <f t="shared" si="2"/>
        <v>16700</v>
      </c>
    </row>
    <row r="30" spans="1:37" ht="16.5" thickBot="1">
      <c r="A30" s="302" t="s">
        <v>90</v>
      </c>
      <c r="B30" s="304">
        <f t="shared" ref="B30:AK30" si="3">SUM(B$22:B$25)</f>
        <v>7791</v>
      </c>
      <c r="C30" s="305">
        <f t="shared" si="3"/>
        <v>7791</v>
      </c>
      <c r="D30" s="305">
        <f t="shared" si="3"/>
        <v>7791</v>
      </c>
      <c r="E30" s="305">
        <f t="shared" si="3"/>
        <v>7791</v>
      </c>
      <c r="F30" s="305">
        <f t="shared" si="3"/>
        <v>7791</v>
      </c>
      <c r="G30" s="305">
        <f t="shared" si="3"/>
        <v>11466</v>
      </c>
      <c r="H30" s="305">
        <f t="shared" si="3"/>
        <v>11466</v>
      </c>
      <c r="I30" s="305">
        <f t="shared" si="3"/>
        <v>11466</v>
      </c>
      <c r="J30" s="305">
        <f t="shared" si="3"/>
        <v>11466</v>
      </c>
      <c r="K30" s="305">
        <f t="shared" si="3"/>
        <v>11466</v>
      </c>
      <c r="L30" s="305">
        <f t="shared" si="3"/>
        <v>14847</v>
      </c>
      <c r="M30" s="306">
        <f t="shared" si="3"/>
        <v>14847</v>
      </c>
      <c r="N30" s="305">
        <f t="shared" si="3"/>
        <v>16023</v>
      </c>
      <c r="O30" s="305">
        <f t="shared" si="3"/>
        <v>16023</v>
      </c>
      <c r="P30" s="305">
        <f t="shared" si="3"/>
        <v>16023</v>
      </c>
      <c r="Q30" s="305">
        <f t="shared" si="3"/>
        <v>16023</v>
      </c>
      <c r="R30" s="305">
        <f t="shared" si="3"/>
        <v>16023</v>
      </c>
      <c r="S30" s="305">
        <f t="shared" si="3"/>
        <v>16023</v>
      </c>
      <c r="T30" s="305">
        <f t="shared" si="3"/>
        <v>16023</v>
      </c>
      <c r="U30" s="305">
        <f t="shared" si="3"/>
        <v>16023</v>
      </c>
      <c r="V30" s="305">
        <f t="shared" si="3"/>
        <v>16023</v>
      </c>
      <c r="W30" s="305">
        <f t="shared" si="3"/>
        <v>16023</v>
      </c>
      <c r="X30" s="305">
        <f t="shared" si="3"/>
        <v>16023</v>
      </c>
      <c r="Y30" s="335">
        <f t="shared" si="3"/>
        <v>16023</v>
      </c>
      <c r="Z30" s="305">
        <f t="shared" si="3"/>
        <v>17493</v>
      </c>
      <c r="AA30" s="305">
        <f t="shared" si="3"/>
        <v>24549</v>
      </c>
      <c r="AB30" s="305">
        <f t="shared" si="3"/>
        <v>24549</v>
      </c>
      <c r="AC30" s="305">
        <f t="shared" si="3"/>
        <v>24549</v>
      </c>
      <c r="AD30" s="305">
        <f t="shared" si="3"/>
        <v>24549</v>
      </c>
      <c r="AE30" s="305">
        <f t="shared" si="3"/>
        <v>24549</v>
      </c>
      <c r="AF30" s="305">
        <f t="shared" si="3"/>
        <v>24549</v>
      </c>
      <c r="AG30" s="305">
        <f t="shared" si="3"/>
        <v>24549</v>
      </c>
      <c r="AH30" s="305">
        <f t="shared" si="3"/>
        <v>24549</v>
      </c>
      <c r="AI30" s="305">
        <f t="shared" si="3"/>
        <v>24549</v>
      </c>
      <c r="AJ30" s="305">
        <f t="shared" si="3"/>
        <v>24549</v>
      </c>
      <c r="AK30" s="306">
        <f t="shared" si="3"/>
        <v>24549</v>
      </c>
    </row>
    <row r="31" spans="1:37" ht="16.5" thickTop="1"/>
  </sheetData>
  <dataConsolidate/>
  <mergeCells count="20">
    <mergeCell ref="B1:M1"/>
    <mergeCell ref="N1:Y1"/>
    <mergeCell ref="B2:D2"/>
    <mergeCell ref="E2:G2"/>
    <mergeCell ref="H2:J2"/>
    <mergeCell ref="K2:M2"/>
    <mergeCell ref="N2:P2"/>
    <mergeCell ref="Q2:S2"/>
    <mergeCell ref="T2:V2"/>
    <mergeCell ref="W2:Y2"/>
    <mergeCell ref="A13:A14"/>
    <mergeCell ref="A4:A5"/>
    <mergeCell ref="A20:A21"/>
    <mergeCell ref="A27:A28"/>
    <mergeCell ref="A1:A3"/>
    <mergeCell ref="Z2:AB2"/>
    <mergeCell ref="AC2:AE2"/>
    <mergeCell ref="AF2:AH2"/>
    <mergeCell ref="AI2:AK2"/>
    <mergeCell ref="Z1:AK1"/>
  </mergeCells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opLeftCell="Q1" workbookViewId="0">
      <selection sqref="A1:A1048576"/>
    </sheetView>
  </sheetViews>
  <sheetFormatPr baseColWidth="10" defaultRowHeight="15" x14ac:dyDescent="0"/>
  <cols>
    <col min="1" max="1" width="21.33203125" bestFit="1" customWidth="1"/>
    <col min="2" max="2" width="12.1640625" bestFit="1" customWidth="1"/>
    <col min="3" max="15" width="11.33203125" bestFit="1" customWidth="1"/>
    <col min="16" max="37" width="11" bestFit="1" customWidth="1"/>
  </cols>
  <sheetData>
    <row r="1" spans="1:37" ht="16.5" thickTop="1">
      <c r="A1" s="430" t="s">
        <v>2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f>CA!B3</f>
        <v>41456</v>
      </c>
      <c r="C3" s="24">
        <f>CA!C3</f>
        <v>41487</v>
      </c>
      <c r="D3" s="24">
        <f>CA!D3</f>
        <v>41518</v>
      </c>
      <c r="E3" s="24">
        <f>CA!E3</f>
        <v>41548</v>
      </c>
      <c r="F3" s="24">
        <f>CA!F3</f>
        <v>41579</v>
      </c>
      <c r="G3" s="24">
        <f>CA!G3</f>
        <v>41609</v>
      </c>
      <c r="H3" s="24">
        <f>CA!H3</f>
        <v>41640</v>
      </c>
      <c r="I3" s="24">
        <f>CA!I3</f>
        <v>41671</v>
      </c>
      <c r="J3" s="24">
        <f>CA!J3</f>
        <v>41699</v>
      </c>
      <c r="K3" s="24">
        <f>CA!K3</f>
        <v>41730</v>
      </c>
      <c r="L3" s="24">
        <f>CA!L3</f>
        <v>41760</v>
      </c>
      <c r="M3" s="24">
        <f>CA!M3</f>
        <v>41791</v>
      </c>
      <c r="N3" s="24">
        <f>CA!N3</f>
        <v>41821</v>
      </c>
      <c r="O3" s="24">
        <f>CA!O3</f>
        <v>41852</v>
      </c>
      <c r="P3" s="24">
        <f>CA!P3</f>
        <v>41883</v>
      </c>
      <c r="Q3" s="24">
        <f>CA!Q3</f>
        <v>41913</v>
      </c>
      <c r="R3" s="24">
        <f>CA!R3</f>
        <v>41944</v>
      </c>
      <c r="S3" s="24">
        <f>CA!S3</f>
        <v>41974</v>
      </c>
      <c r="T3" s="24">
        <f>CA!T3</f>
        <v>42005</v>
      </c>
      <c r="U3" s="24">
        <f>CA!U3</f>
        <v>42036</v>
      </c>
      <c r="V3" s="24">
        <f>CA!V3</f>
        <v>42064</v>
      </c>
      <c r="W3" s="24">
        <f>CA!W3</f>
        <v>42095</v>
      </c>
      <c r="X3" s="24">
        <f>CA!X3</f>
        <v>42125</v>
      </c>
      <c r="Y3" s="24">
        <f>CA!Y3</f>
        <v>42156</v>
      </c>
      <c r="Z3" s="24">
        <f>CA!Z3</f>
        <v>42186</v>
      </c>
      <c r="AA3" s="24">
        <f>CA!AA3</f>
        <v>42217</v>
      </c>
      <c r="AB3" s="24">
        <f>CA!AB3</f>
        <v>42248</v>
      </c>
      <c r="AC3" s="24">
        <f>CA!AC3</f>
        <v>42278</v>
      </c>
      <c r="AD3" s="24">
        <f>CA!AD3</f>
        <v>42309</v>
      </c>
      <c r="AE3" s="24">
        <f>CA!AE3</f>
        <v>42339</v>
      </c>
      <c r="AF3" s="24">
        <f>CA!AF3</f>
        <v>42370</v>
      </c>
      <c r="AG3" s="24">
        <f>CA!AG3</f>
        <v>42401</v>
      </c>
      <c r="AH3" s="24">
        <f>CA!AH3</f>
        <v>42430</v>
      </c>
      <c r="AI3" s="24">
        <f>CA!AI3</f>
        <v>42461</v>
      </c>
      <c r="AJ3" s="24">
        <f>CA!AJ3</f>
        <v>42491</v>
      </c>
      <c r="AK3" s="336">
        <f>CA!AK3</f>
        <v>42522</v>
      </c>
    </row>
    <row r="4" spans="1:37" ht="17" customHeight="1" thickTop="1">
      <c r="A4" s="435" t="s">
        <v>118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262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262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1"/>
    </row>
    <row r="5" spans="1:37" ht="17" customHeight="1" thickBot="1">
      <c r="A5" s="435"/>
      <c r="B5" s="44"/>
      <c r="C5" s="40"/>
      <c r="D5" s="40"/>
      <c r="E5" s="40"/>
      <c r="F5" s="40"/>
      <c r="G5" s="40"/>
      <c r="H5" s="40"/>
      <c r="I5" s="40"/>
      <c r="J5" s="40"/>
      <c r="K5" s="40"/>
      <c r="L5" s="40"/>
      <c r="M5" s="263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263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5"/>
    </row>
    <row r="6" spans="1:37" ht="16.5" thickTop="1">
      <c r="A6" s="26" t="s">
        <v>102</v>
      </c>
      <c r="B6" s="159">
        <f>CA!B$27*Parametres!$H$2</f>
        <v>0</v>
      </c>
      <c r="C6" s="160">
        <f>CA!C$27*Parametres!$H$2</f>
        <v>0</v>
      </c>
      <c r="D6" s="160">
        <f>CA!D$27*Parametres!$H$2</f>
        <v>0</v>
      </c>
      <c r="E6" s="160">
        <f>CA!E$27*Parametres!$H$2</f>
        <v>0</v>
      </c>
      <c r="F6" s="160">
        <f>CA!F$27*Parametres!$H$2</f>
        <v>0</v>
      </c>
      <c r="G6" s="160">
        <f>CA!G$27*Parametres!$H$2</f>
        <v>3131.1</v>
      </c>
      <c r="H6" s="160">
        <f>CA!H$27*Parametres!$H$2</f>
        <v>3353.7560000000003</v>
      </c>
      <c r="I6" s="160">
        <f>CA!I$27*Parametres!$H$2</f>
        <v>3590.328</v>
      </c>
      <c r="J6" s="160">
        <f>CA!J$27*Parametres!$H$2</f>
        <v>3840.8160000000003</v>
      </c>
      <c r="K6" s="160">
        <f>CA!K$27*Parametres!$H$2</f>
        <v>4105.22</v>
      </c>
      <c r="L6" s="160">
        <f>CA!L$27*Parametres!$H$2</f>
        <v>4397.4560000000001</v>
      </c>
      <c r="M6" s="342">
        <f>CA!M$27*Parametres!$H$2</f>
        <v>5762.0079999999998</v>
      </c>
      <c r="N6" s="337">
        <f>CA!N$27*Parametres!$H$2</f>
        <v>6157.34</v>
      </c>
      <c r="O6" s="160">
        <f>CA!O$27*Parametres!$H$2</f>
        <v>6599.1240000000007</v>
      </c>
      <c r="P6" s="160">
        <f>CA!P$27*Parametres!$H$2</f>
        <v>7059.5280000000002</v>
      </c>
      <c r="Q6" s="160">
        <f>CA!Q$27*Parametres!$H$2</f>
        <v>7552.4679999999998</v>
      </c>
      <c r="R6" s="160">
        <f>CA!R$27*Parametres!$H$2</f>
        <v>8082.6480000000001</v>
      </c>
      <c r="S6" s="160">
        <f>CA!S$27*Parametres!$H$2</f>
        <v>8645.3639999999996</v>
      </c>
      <c r="T6" s="160">
        <f>CA!T$27*Parametres!$H$2</f>
        <v>9245.32</v>
      </c>
      <c r="U6" s="160">
        <f>CA!U$27*Parametres!$H$2</f>
        <v>9891.728000000001</v>
      </c>
      <c r="V6" s="160">
        <f>CA!V$27*Parametres!$H$2</f>
        <v>10589.292000000001</v>
      </c>
      <c r="W6" s="160">
        <f>CA!W$27*Parametres!$H$2</f>
        <v>11338.012000000001</v>
      </c>
      <c r="X6" s="160">
        <f>CA!X$27*Parametres!$H$2</f>
        <v>12123.972</v>
      </c>
      <c r="Y6" s="342">
        <f>CA!Y$27*Parametres!$H$2</f>
        <v>12975.004000000001</v>
      </c>
      <c r="Z6" s="337">
        <f>CA!Z$27*Parametres!$H$2</f>
        <v>13881.896000000001</v>
      </c>
      <c r="AA6" s="160">
        <f>CA!AA$27*Parametres!$H$2</f>
        <v>14853.86</v>
      </c>
      <c r="AB6" s="160">
        <f>CA!AB$27*Parametres!$H$2</f>
        <v>15890.896000000001</v>
      </c>
      <c r="AC6" s="160">
        <f>CA!AC$27*Parametres!$H$2</f>
        <v>17002.412</v>
      </c>
      <c r="AD6" s="160">
        <f>CA!AD$27*Parametres!$H$2</f>
        <v>18192.916000000001</v>
      </c>
      <c r="AE6" s="160">
        <f>CA!AE$27*Parametres!$H$2</f>
        <v>19471.816000000003</v>
      </c>
      <c r="AF6" s="160">
        <f>CA!AF$27*Parametres!$H$2</f>
        <v>20834.407999999999</v>
      </c>
      <c r="AG6" s="160">
        <f>CA!AG$27*Parametres!$H$2</f>
        <v>22285.396000000001</v>
      </c>
      <c r="AH6" s="160">
        <f>CA!AH$27*Parametres!$H$2</f>
        <v>23852.612000000001</v>
      </c>
      <c r="AI6" s="160">
        <f>CA!AI$27*Parametres!$H$2</f>
        <v>25526.844000000001</v>
      </c>
      <c r="AJ6" s="160">
        <f>CA!AJ$27*Parametres!$H$2</f>
        <v>27303.388000000003</v>
      </c>
      <c r="AK6" s="161">
        <f>CA!AK$27*Parametres!$H$2</f>
        <v>29210.076000000001</v>
      </c>
    </row>
    <row r="7" spans="1:37">
      <c r="A7" s="26" t="s">
        <v>104</v>
      </c>
      <c r="B7" s="162">
        <v>0</v>
      </c>
      <c r="C7" s="163">
        <v>0</v>
      </c>
      <c r="D7" s="163">
        <v>0</v>
      </c>
      <c r="E7" s="163">
        <v>0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343">
        <v>0</v>
      </c>
      <c r="N7" s="338">
        <v>0</v>
      </c>
      <c r="O7" s="163">
        <v>0</v>
      </c>
      <c r="P7" s="163">
        <v>0</v>
      </c>
      <c r="Q7" s="163">
        <v>0</v>
      </c>
      <c r="R7" s="163">
        <v>0</v>
      </c>
      <c r="S7" s="163">
        <v>0</v>
      </c>
      <c r="T7" s="163">
        <v>0</v>
      </c>
      <c r="U7" s="163">
        <v>0</v>
      </c>
      <c r="V7" s="163">
        <v>0</v>
      </c>
      <c r="W7" s="163">
        <v>0</v>
      </c>
      <c r="X7" s="163">
        <v>0</v>
      </c>
      <c r="Y7" s="343">
        <v>0</v>
      </c>
      <c r="Z7" s="338">
        <v>0</v>
      </c>
      <c r="AA7" s="163">
        <v>0</v>
      </c>
      <c r="AB7" s="163">
        <v>0</v>
      </c>
      <c r="AC7" s="163">
        <v>0</v>
      </c>
      <c r="AD7" s="163">
        <v>0</v>
      </c>
      <c r="AE7" s="163">
        <v>0</v>
      </c>
      <c r="AF7" s="163">
        <v>0</v>
      </c>
      <c r="AG7" s="163">
        <v>0</v>
      </c>
      <c r="AH7" s="163">
        <v>0</v>
      </c>
      <c r="AI7" s="163">
        <v>0</v>
      </c>
      <c r="AJ7" s="163">
        <v>0</v>
      </c>
      <c r="AK7" s="164">
        <v>0</v>
      </c>
    </row>
    <row r="8" spans="1:37" ht="16.5" thickBot="1">
      <c r="A8" s="26" t="s">
        <v>105</v>
      </c>
      <c r="B8" s="165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344">
        <v>0</v>
      </c>
      <c r="N8" s="339">
        <v>0</v>
      </c>
      <c r="O8" s="166">
        <v>0</v>
      </c>
      <c r="P8" s="166">
        <v>0</v>
      </c>
      <c r="Q8" s="166">
        <v>0</v>
      </c>
      <c r="R8" s="166">
        <v>0</v>
      </c>
      <c r="S8" s="166">
        <v>0</v>
      </c>
      <c r="T8" s="166">
        <v>0</v>
      </c>
      <c r="U8" s="166">
        <v>0</v>
      </c>
      <c r="V8" s="166">
        <v>0</v>
      </c>
      <c r="W8" s="166">
        <v>0</v>
      </c>
      <c r="X8" s="166">
        <v>0</v>
      </c>
      <c r="Y8" s="344">
        <v>0</v>
      </c>
      <c r="Z8" s="339">
        <v>0</v>
      </c>
      <c r="AA8" s="166">
        <v>0</v>
      </c>
      <c r="AB8" s="166">
        <v>0</v>
      </c>
      <c r="AC8" s="166">
        <v>0</v>
      </c>
      <c r="AD8" s="166">
        <v>0</v>
      </c>
      <c r="AE8" s="166">
        <v>0</v>
      </c>
      <c r="AF8" s="166">
        <v>0</v>
      </c>
      <c r="AG8" s="166">
        <v>0</v>
      </c>
      <c r="AH8" s="166">
        <v>0</v>
      </c>
      <c r="AI8" s="166">
        <v>0</v>
      </c>
      <c r="AJ8" s="166">
        <v>0</v>
      </c>
      <c r="AK8" s="167">
        <v>0</v>
      </c>
    </row>
    <row r="9" spans="1:37" ht="16.5" thickTop="1">
      <c r="A9" s="435" t="s">
        <v>119</v>
      </c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345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345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70"/>
    </row>
    <row r="10" spans="1:37" ht="16.5" thickBot="1">
      <c r="A10" s="435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345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345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0"/>
    </row>
    <row r="11" spans="1:37" ht="16.5" thickTop="1">
      <c r="A11" s="26" t="s">
        <v>106</v>
      </c>
      <c r="B11" s="71">
        <f>Charges!B$37*Parametres!$H$2</f>
        <v>1697.115</v>
      </c>
      <c r="C11" s="72">
        <f>Charges!C$37*Parametres!$H$2</f>
        <v>506.61100000000005</v>
      </c>
      <c r="D11" s="72">
        <f>Charges!D$37*Parametres!$H$2</f>
        <v>627.05103999999994</v>
      </c>
      <c r="E11" s="72">
        <f>Charges!E$37*Parametres!$H$2</f>
        <v>1940.2510400000001</v>
      </c>
      <c r="F11" s="72">
        <f>Charges!F$37*Parametres!$H$2</f>
        <v>1940.2510400000001</v>
      </c>
      <c r="G11" s="72">
        <f>Charges!G$37*Parametres!$H$2</f>
        <v>2051.2360400000002</v>
      </c>
      <c r="H11" s="72">
        <f>Charges!H$37*Parametres!$H$2</f>
        <v>2051.2360400000002</v>
      </c>
      <c r="I11" s="72">
        <f>Charges!I$37*Parametres!$H$2</f>
        <v>2051.2360400000002</v>
      </c>
      <c r="J11" s="72">
        <f>Charges!J$37*Parametres!$H$2</f>
        <v>2051.2360400000002</v>
      </c>
      <c r="K11" s="72">
        <f>Charges!K$37*Parametres!$H$2</f>
        <v>2051.2360400000002</v>
      </c>
      <c r="L11" s="72">
        <f>Charges!L$37*Parametres!$H$2</f>
        <v>2162.2210399999999</v>
      </c>
      <c r="M11" s="346">
        <f>Charges!M$37*Parametres!$H$2</f>
        <v>2162.2210399999999</v>
      </c>
      <c r="N11" s="340">
        <f>Charges!N$37*Parametres!$H$2</f>
        <v>2769.4388399999998</v>
      </c>
      <c r="O11" s="72">
        <f>Charges!O$37*Parametres!$H$2</f>
        <v>2624.1597200000001</v>
      </c>
      <c r="P11" s="72">
        <f>Charges!P$37*Parametres!$H$2</f>
        <v>2656.3879999999999</v>
      </c>
      <c r="Q11" s="72">
        <f>Charges!Q$37*Parametres!$H$2</f>
        <v>2690.8938000000003</v>
      </c>
      <c r="R11" s="72">
        <f>Charges!R$37*Parametres!$H$2</f>
        <v>2728.0064000000002</v>
      </c>
      <c r="S11" s="72">
        <f>Charges!S$37*Parametres!$H$2</f>
        <v>4080.5965200000005</v>
      </c>
      <c r="T11" s="72">
        <f>Charges!T$37*Parametres!$H$2</f>
        <v>4122.5934400000006</v>
      </c>
      <c r="U11" s="72">
        <f>Charges!U$37*Parametres!$H$2</f>
        <v>4389.8120000000008</v>
      </c>
      <c r="V11" s="72">
        <f>Charges!V$37*Parametres!$H$2</f>
        <v>4438.6414800000002</v>
      </c>
      <c r="W11" s="72">
        <f>Charges!W$37*Parametres!$H$2</f>
        <v>4491.0518800000009</v>
      </c>
      <c r="X11" s="72">
        <f>Charges!X$37*Parametres!$H$2</f>
        <v>4546.0690800000011</v>
      </c>
      <c r="Y11" s="346">
        <f>Charges!Y$37*Parametres!$H$2</f>
        <v>4605.6413200000006</v>
      </c>
      <c r="Z11" s="340">
        <f>Charges!Z$37*Parametres!$H$2</f>
        <v>6158.5277600000009</v>
      </c>
      <c r="AA11" s="72">
        <f>Charges!AA$37*Parametres!$H$2</f>
        <v>6050.3612400000011</v>
      </c>
      <c r="AB11" s="72">
        <f>Charges!AB$37*Parametres!$H$2</f>
        <v>6122.9537600000003</v>
      </c>
      <c r="AC11" s="72">
        <f>Charges!AC$37*Parametres!$H$2</f>
        <v>6200.7598800000005</v>
      </c>
      <c r="AD11" s="72">
        <f>Charges!AD$37*Parametres!$H$2</f>
        <v>6350.731240000001</v>
      </c>
      <c r="AE11" s="72">
        <f>Charges!AE$37*Parametres!$H$2</f>
        <v>6440.2542400000011</v>
      </c>
      <c r="AF11" s="72">
        <f>Charges!AF$37*Parametres!$H$2</f>
        <v>6535.6356800000003</v>
      </c>
      <c r="AG11" s="72">
        <f>Charges!AG$37*Parametres!$H$2</f>
        <v>6637.2048400000003</v>
      </c>
      <c r="AH11" s="72">
        <f>Charges!AH$37*Parametres!$H$2</f>
        <v>6746.9099600000009</v>
      </c>
      <c r="AI11" s="72">
        <f>Charges!AI$37*Parametres!$H$2</f>
        <v>6864.1062000000011</v>
      </c>
      <c r="AJ11" s="72">
        <f>Charges!AJ$37*Parametres!$H$2</f>
        <v>6988.4642800000001</v>
      </c>
      <c r="AK11" s="73">
        <f>Charges!AK$37*Parametres!$H$2</f>
        <v>7121.9324400000005</v>
      </c>
    </row>
    <row r="12" spans="1:37" ht="16.5" thickBot="1">
      <c r="A12" s="28" t="s">
        <v>107</v>
      </c>
      <c r="B12" s="65">
        <f>B6-B11</f>
        <v>-1697.115</v>
      </c>
      <c r="C12" s="66">
        <f>IF(B$12&lt;0,C$6+B$12,C$6-C$11)</f>
        <v>-1697.115</v>
      </c>
      <c r="D12" s="66">
        <f t="shared" ref="D12:AK12" si="0">IF(C$12&lt;0,D$6+C$12,D$6-D$11)</f>
        <v>-1697.115</v>
      </c>
      <c r="E12" s="66">
        <f t="shared" si="0"/>
        <v>-1697.115</v>
      </c>
      <c r="F12" s="66">
        <f t="shared" si="0"/>
        <v>-1697.115</v>
      </c>
      <c r="G12" s="66">
        <f t="shared" si="0"/>
        <v>1433.9849999999999</v>
      </c>
      <c r="H12" s="66">
        <f t="shared" si="0"/>
        <v>1302.5199600000001</v>
      </c>
      <c r="I12" s="66">
        <f t="shared" si="0"/>
        <v>1539.0919599999997</v>
      </c>
      <c r="J12" s="66">
        <f t="shared" si="0"/>
        <v>1789.57996</v>
      </c>
      <c r="K12" s="66">
        <f t="shared" si="0"/>
        <v>2053.98396</v>
      </c>
      <c r="L12" s="66">
        <f t="shared" si="0"/>
        <v>2235.2349600000002</v>
      </c>
      <c r="M12" s="347">
        <f t="shared" si="0"/>
        <v>3599.7869599999999</v>
      </c>
      <c r="N12" s="341">
        <f t="shared" si="0"/>
        <v>3387.9011600000003</v>
      </c>
      <c r="O12" s="66">
        <f t="shared" si="0"/>
        <v>3974.9642800000006</v>
      </c>
      <c r="P12" s="66">
        <f t="shared" si="0"/>
        <v>4403.1400000000003</v>
      </c>
      <c r="Q12" s="66">
        <f t="shared" si="0"/>
        <v>4861.5741999999991</v>
      </c>
      <c r="R12" s="66">
        <f t="shared" si="0"/>
        <v>5354.6415999999999</v>
      </c>
      <c r="S12" s="66">
        <f t="shared" si="0"/>
        <v>4564.7674799999986</v>
      </c>
      <c r="T12" s="66">
        <f t="shared" si="0"/>
        <v>5122.7265599999992</v>
      </c>
      <c r="U12" s="66">
        <f t="shared" si="0"/>
        <v>5501.9160000000002</v>
      </c>
      <c r="V12" s="66">
        <f t="shared" si="0"/>
        <v>6150.6505200000011</v>
      </c>
      <c r="W12" s="66">
        <f t="shared" si="0"/>
        <v>6846.9601199999997</v>
      </c>
      <c r="X12" s="66">
        <f t="shared" si="0"/>
        <v>7577.9029199999986</v>
      </c>
      <c r="Y12" s="347">
        <f t="shared" si="0"/>
        <v>8369.3626800000002</v>
      </c>
      <c r="Z12" s="341">
        <f t="shared" si="0"/>
        <v>7723.3682399999998</v>
      </c>
      <c r="AA12" s="66">
        <f t="shared" si="0"/>
        <v>8803.4987599999986</v>
      </c>
      <c r="AB12" s="66">
        <f t="shared" si="0"/>
        <v>9767.9422400000003</v>
      </c>
      <c r="AC12" s="66">
        <f t="shared" si="0"/>
        <v>10801.652119999999</v>
      </c>
      <c r="AD12" s="66">
        <f t="shared" si="0"/>
        <v>11842.18476</v>
      </c>
      <c r="AE12" s="66">
        <f t="shared" si="0"/>
        <v>13031.561760000001</v>
      </c>
      <c r="AF12" s="66">
        <f t="shared" si="0"/>
        <v>14298.77232</v>
      </c>
      <c r="AG12" s="66">
        <f t="shared" si="0"/>
        <v>15648.19116</v>
      </c>
      <c r="AH12" s="66">
        <f t="shared" si="0"/>
        <v>17105.70204</v>
      </c>
      <c r="AI12" s="66">
        <f t="shared" si="0"/>
        <v>18662.737799999999</v>
      </c>
      <c r="AJ12" s="66">
        <f t="shared" si="0"/>
        <v>20314.923720000003</v>
      </c>
      <c r="AK12" s="67">
        <f t="shared" si="0"/>
        <v>22088.14356</v>
      </c>
    </row>
    <row r="13" spans="1:37" ht="16.5" thickTop="1"/>
  </sheetData>
  <mergeCells count="18">
    <mergeCell ref="Z2:AB2"/>
    <mergeCell ref="AC2:AE2"/>
    <mergeCell ref="AF2:AH2"/>
    <mergeCell ref="AI2:AK2"/>
    <mergeCell ref="Z1:AK1"/>
    <mergeCell ref="A9:A10"/>
    <mergeCell ref="A4:A5"/>
    <mergeCell ref="A1:A3"/>
    <mergeCell ref="B1:M1"/>
    <mergeCell ref="N1:Y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  <pageSetup paperSize="0"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0E4007B7-958B-B945-83BF-E0AB5D913FC4}">
            <xm:f>ISERROR(SEARCH("-",B12))</xm:f>
            <xm:f>"-"</xm:f>
            <x14:dxf>
              <font>
                <b/>
                <i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C53DBD55-4814-4947-B0E6-3E4CF0E91AAD}">
            <xm:f>NOT(ISERROR(SEARCH("-",B12)))</xm:f>
            <xm:f>"-"</xm:f>
            <x14:dxf>
              <font>
                <b/>
                <i/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B12:AK12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opLeftCell="B1" workbookViewId="0">
      <selection sqref="A1:A1048576"/>
    </sheetView>
  </sheetViews>
  <sheetFormatPr baseColWidth="10" defaultRowHeight="15" x14ac:dyDescent="0"/>
  <cols>
    <col min="1" max="1" width="25.1640625" customWidth="1"/>
    <col min="2" max="2" width="11.5" bestFit="1" customWidth="1"/>
  </cols>
  <sheetData>
    <row r="1" spans="1:37" ht="16.5" thickTop="1">
      <c r="A1" s="430" t="s">
        <v>164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f>CA!B3</f>
        <v>41456</v>
      </c>
      <c r="C3" s="24">
        <f>CA!C3</f>
        <v>41487</v>
      </c>
      <c r="D3" s="24">
        <f>CA!D3</f>
        <v>41518</v>
      </c>
      <c r="E3" s="24">
        <f>CA!E3</f>
        <v>41548</v>
      </c>
      <c r="F3" s="24">
        <f>CA!F3</f>
        <v>41579</v>
      </c>
      <c r="G3" s="24">
        <f>CA!G3</f>
        <v>41609</v>
      </c>
      <c r="H3" s="24">
        <f>CA!H3</f>
        <v>41640</v>
      </c>
      <c r="I3" s="24">
        <f>CA!I3</f>
        <v>41671</v>
      </c>
      <c r="J3" s="24">
        <f>CA!J3</f>
        <v>41699</v>
      </c>
      <c r="K3" s="24">
        <f>CA!K3</f>
        <v>41730</v>
      </c>
      <c r="L3" s="24">
        <f>CA!L3</f>
        <v>41760</v>
      </c>
      <c r="M3" s="24">
        <f>CA!M3</f>
        <v>41791</v>
      </c>
      <c r="N3" s="24">
        <f>CA!N3</f>
        <v>41821</v>
      </c>
      <c r="O3" s="24">
        <f>CA!O3</f>
        <v>41852</v>
      </c>
      <c r="P3" s="24">
        <f>CA!P3</f>
        <v>41883</v>
      </c>
      <c r="Q3" s="24">
        <f>CA!Q3</f>
        <v>41913</v>
      </c>
      <c r="R3" s="24">
        <f>CA!R3</f>
        <v>41944</v>
      </c>
      <c r="S3" s="24">
        <f>CA!S3</f>
        <v>41974</v>
      </c>
      <c r="T3" s="24">
        <f>CA!T3</f>
        <v>42005</v>
      </c>
      <c r="U3" s="24">
        <f>CA!U3</f>
        <v>42036</v>
      </c>
      <c r="V3" s="24">
        <f>CA!V3</f>
        <v>42064</v>
      </c>
      <c r="W3" s="24">
        <f>CA!W3</f>
        <v>42095</v>
      </c>
      <c r="X3" s="24">
        <f>CA!X3</f>
        <v>42125</v>
      </c>
      <c r="Y3" s="24">
        <f>CA!Y3</f>
        <v>42156</v>
      </c>
      <c r="Z3" s="24">
        <f>CA!Z3</f>
        <v>42186</v>
      </c>
      <c r="AA3" s="24">
        <f>CA!AA3</f>
        <v>42217</v>
      </c>
      <c r="AB3" s="24">
        <f>CA!AB3</f>
        <v>42248</v>
      </c>
      <c r="AC3" s="24">
        <f>CA!AC3</f>
        <v>42278</v>
      </c>
      <c r="AD3" s="24">
        <f>CA!AD3</f>
        <v>42309</v>
      </c>
      <c r="AE3" s="24">
        <f>CA!AE3</f>
        <v>42339</v>
      </c>
      <c r="AF3" s="24">
        <f>CA!AF3</f>
        <v>42370</v>
      </c>
      <c r="AG3" s="24">
        <f>CA!AG3</f>
        <v>42401</v>
      </c>
      <c r="AH3" s="24">
        <f>CA!AH3</f>
        <v>42430</v>
      </c>
      <c r="AI3" s="24">
        <f>CA!AI3</f>
        <v>42461</v>
      </c>
      <c r="AJ3" s="24">
        <f>CA!AJ3</f>
        <v>42491</v>
      </c>
      <c r="AK3" s="336">
        <f>CA!AK3</f>
        <v>42522</v>
      </c>
    </row>
    <row r="4" spans="1:37" ht="16.5" thickTop="1">
      <c r="A4" s="435" t="s">
        <v>164</v>
      </c>
      <c r="M4" s="348"/>
      <c r="Y4" s="348"/>
      <c r="AK4" s="267"/>
    </row>
    <row r="5" spans="1:37" ht="16.5" thickBot="1">
      <c r="A5" s="435"/>
      <c r="M5" s="267"/>
      <c r="Y5" s="267"/>
      <c r="AK5" s="267"/>
    </row>
    <row r="6" spans="1:37" ht="16.5" thickTop="1">
      <c r="A6" s="144" t="s">
        <v>46</v>
      </c>
      <c r="B6" s="145">
        <f>'Masse-salariale'!B12*Parametres!B3</f>
        <v>4500</v>
      </c>
      <c r="C6" s="146">
        <f>IF('Masse-salariale'!C12&gt;'Masse-salariale'!B12,('Masse-salariale'!C12-'Masse-salariale'!B12)*Parametres!$B$3,0)</f>
        <v>0</v>
      </c>
      <c r="D6" s="146">
        <f>IF('Masse-salariale'!D12&gt;'Masse-salariale'!C12,('Masse-salariale'!D12-'Masse-salariale'!C12)*Parametres!$B$3,0)</f>
        <v>0</v>
      </c>
      <c r="E6" s="146">
        <f>IF('Masse-salariale'!E12&gt;'Masse-salariale'!D12,('Masse-salariale'!E12-'Masse-salariale'!D12)*Parametres!$B$3,0)</f>
        <v>0</v>
      </c>
      <c r="F6" s="146">
        <f>IF('Masse-salariale'!F12&gt;'Masse-salariale'!E12,('Masse-salariale'!F12-'Masse-salariale'!E12)*Parametres!$B$3,0)</f>
        <v>0</v>
      </c>
      <c r="G6" s="146">
        <f>IF('Masse-salariale'!G12&gt;'Masse-salariale'!F12,('Masse-salariale'!G12-'Masse-salariale'!F12)*Parametres!$B$3,0)</f>
        <v>1500</v>
      </c>
      <c r="H6" s="146">
        <f>IF('Masse-salariale'!H12&gt;'Masse-salariale'!G12,('Masse-salariale'!H12-'Masse-salariale'!G12)*Parametres!$B$3,0)</f>
        <v>0</v>
      </c>
      <c r="I6" s="146">
        <f>IF('Masse-salariale'!I12&gt;'Masse-salariale'!H12,('Masse-salariale'!I12-'Masse-salariale'!H12)*Parametres!$B$3,0)</f>
        <v>0</v>
      </c>
      <c r="J6" s="146">
        <f>IF('Masse-salariale'!J12&gt;'Masse-salariale'!I12,('Masse-salariale'!J12-'Masse-salariale'!I12)*Parametres!$B$3,0)</f>
        <v>0</v>
      </c>
      <c r="K6" s="146">
        <f>IF('Masse-salariale'!K12&gt;'Masse-salariale'!J12,('Masse-salariale'!K12-'Masse-salariale'!J12)*Parametres!$B$3,0)</f>
        <v>0</v>
      </c>
      <c r="L6" s="146">
        <f>IF('Masse-salariale'!L12&gt;'Masse-salariale'!K12,('Masse-salariale'!L12-'Masse-salariale'!K12)*Parametres!$B$3,0)</f>
        <v>1500</v>
      </c>
      <c r="M6" s="349">
        <f>IF('Masse-salariale'!M12&gt;'Masse-salariale'!L12,('Masse-salariale'!M12-'Masse-salariale'!L12)*Parametres!$B$3,0)</f>
        <v>0</v>
      </c>
      <c r="N6" s="146">
        <f>IF('Masse-salariale'!N12&gt;'Masse-salariale'!M12,('Masse-salariale'!N12-'Masse-salariale'!M12)*Parametres!$B$3,0)</f>
        <v>0</v>
      </c>
      <c r="O6" s="146">
        <f>IF('Masse-salariale'!O12&gt;'Masse-salariale'!N12,('Masse-salariale'!O12-'Masse-salariale'!N12)*Parametres!$B$3,0)</f>
        <v>0</v>
      </c>
      <c r="P6" s="146">
        <f>IF('Masse-salariale'!P12&gt;'Masse-salariale'!O12,('Masse-salariale'!P12-'Masse-salariale'!O12)*Parametres!$B$3,0)</f>
        <v>0</v>
      </c>
      <c r="Q6" s="146">
        <f>IF('Masse-salariale'!Q12&gt;'Masse-salariale'!P12,('Masse-salariale'!Q12-'Masse-salariale'!P12)*Parametres!$B$3,0)</f>
        <v>0</v>
      </c>
      <c r="R6" s="146">
        <f>IF('Masse-salariale'!R12&gt;'Masse-salariale'!Q12,('Masse-salariale'!R12-'Masse-salariale'!Q12)*Parametres!$B$3,0)</f>
        <v>0</v>
      </c>
      <c r="S6" s="146">
        <f>IF('Masse-salariale'!S12&gt;'Masse-salariale'!R12,('Masse-salariale'!S12-'Masse-salariale'!R12)*Parametres!$B$3,0)</f>
        <v>0</v>
      </c>
      <c r="T6" s="146">
        <f>IF('Masse-salariale'!T12&gt;'Masse-salariale'!S12,('Masse-salariale'!T12-'Masse-salariale'!S12)*Parametres!$B$3,0)</f>
        <v>0</v>
      </c>
      <c r="U6" s="146">
        <f>IF('Masse-salariale'!U12&gt;'Masse-salariale'!T12,('Masse-salariale'!U12-'Masse-salariale'!T12)*Parametres!$B$3,0)</f>
        <v>3000</v>
      </c>
      <c r="V6" s="146">
        <f>IF('Masse-salariale'!V12&gt;'Masse-salariale'!U12,('Masse-salariale'!V12-'Masse-salariale'!U12)*Parametres!$B$3,0)</f>
        <v>0</v>
      </c>
      <c r="W6" s="146">
        <f>IF('Masse-salariale'!W12&gt;'Masse-salariale'!V12,('Masse-salariale'!W12-'Masse-salariale'!V12)*Parametres!$B$3,0)</f>
        <v>0</v>
      </c>
      <c r="X6" s="146">
        <f>IF('Masse-salariale'!X12&gt;'Masse-salariale'!W12,('Masse-salariale'!X12-'Masse-salariale'!W12)*Parametres!$B$3,0)</f>
        <v>0</v>
      </c>
      <c r="Y6" s="349">
        <f>IF('Masse-salariale'!Y12&gt;'Masse-salariale'!X12,('Masse-salariale'!Y12-'Masse-salariale'!X12)*Parametres!$B$3,0)</f>
        <v>0</v>
      </c>
      <c r="Z6" s="146">
        <f>IF('Masse-salariale'!Z12&gt;'Masse-salariale'!Y12,('Masse-salariale'!Z12-'Masse-salariale'!Y12)*Parametres!$B$3,0)</f>
        <v>0</v>
      </c>
      <c r="AA6" s="146">
        <f>IF('Masse-salariale'!AA12&gt;'Masse-salariale'!Z12,('Masse-salariale'!AA12-'Masse-salariale'!Z12)*Parametres!$B$3,0)</f>
        <v>0</v>
      </c>
      <c r="AB6" s="146">
        <f>IF('Masse-salariale'!AB12&gt;'Masse-salariale'!AA12,('Masse-salariale'!AB12-'Masse-salariale'!AA12)*Parametres!$B$3,0)</f>
        <v>0</v>
      </c>
      <c r="AC6" s="146">
        <f>IF('Masse-salariale'!AC12&gt;'Masse-salariale'!AB12,('Masse-salariale'!AC12-'Masse-salariale'!AB12)*Parametres!$B$3,0)</f>
        <v>0</v>
      </c>
      <c r="AD6" s="146">
        <f>IF('Masse-salariale'!AD12&gt;'Masse-salariale'!AC12,('Masse-salariale'!AD12-'Masse-salariale'!AC12)*Parametres!$B$3,0)</f>
        <v>0</v>
      </c>
      <c r="AE6" s="146">
        <f>IF('Masse-salariale'!AE12&gt;'Masse-salariale'!AD12,('Masse-salariale'!AE12-'Masse-salariale'!AD12)*Parametres!$B$3,0)</f>
        <v>0</v>
      </c>
      <c r="AF6" s="146">
        <f>IF('Masse-salariale'!AF12&gt;'Masse-salariale'!AE12,('Masse-salariale'!AF12-'Masse-salariale'!AE12)*Parametres!$B$3,0)</f>
        <v>0</v>
      </c>
      <c r="AG6" s="146">
        <f>IF('Masse-salariale'!AG12&gt;'Masse-salariale'!AF12,('Masse-salariale'!AG12-'Masse-salariale'!AF12)*Parametres!$B$3,0)</f>
        <v>0</v>
      </c>
      <c r="AH6" s="146">
        <f>IF('Masse-salariale'!AH12&gt;'Masse-salariale'!AG12,('Masse-salariale'!AH12-'Masse-salariale'!AG12)*Parametres!$B$3,0)</f>
        <v>0</v>
      </c>
      <c r="AI6" s="146">
        <f>IF('Masse-salariale'!AI12&gt;'Masse-salariale'!AH12,('Masse-salariale'!AI12-'Masse-salariale'!AH12)*Parametres!$B$3,0)</f>
        <v>0</v>
      </c>
      <c r="AJ6" s="146">
        <f>IF('Masse-salariale'!AJ12&gt;'Masse-salariale'!AI12,('Masse-salariale'!AJ12-'Masse-salariale'!AI12)*Parametres!$B$3,0)</f>
        <v>0</v>
      </c>
      <c r="AK6" s="349">
        <f>IF('Masse-salariale'!AK12&gt;'Masse-salariale'!AJ12,('Masse-salariale'!AK12-'Masse-salariale'!AJ12)*Parametres!$B$3,0)</f>
        <v>0</v>
      </c>
    </row>
    <row r="7" spans="1:37">
      <c r="A7" s="144" t="s">
        <v>141</v>
      </c>
      <c r="B7" s="147">
        <f>('Masse-salariale'!B$12*Parametres!$B$15)+(Parametres!E13*Parametres!B16)</f>
        <v>1530</v>
      </c>
      <c r="C7" s="143">
        <f>(IF('Masse-salariale'!C12&gt;'Masse-salariale'!B12,('Masse-salariale'!C12-'Masse-salariale'!B12)*Parametres!$B$15,0))+0</f>
        <v>0</v>
      </c>
      <c r="D7" s="143">
        <f>(IF('Masse-salariale'!D12&gt;'Masse-salariale'!C12,('Masse-salariale'!D12-'Masse-salariale'!C12)*Parametres!$B$15,0))+0</f>
        <v>0</v>
      </c>
      <c r="E7" s="143">
        <f>(IF('Masse-salariale'!E12&gt;'Masse-salariale'!D12,('Masse-salariale'!E12-'Masse-salariale'!D12)*Parametres!$B$15,0))+0</f>
        <v>0</v>
      </c>
      <c r="F7" s="143">
        <f>(IF('Masse-salariale'!F12&gt;'Masse-salariale'!E12,('Masse-salariale'!F12-'Masse-salariale'!E12)*Parametres!$B$15,0))+0</f>
        <v>0</v>
      </c>
      <c r="G7" s="143">
        <f>(IF('Masse-salariale'!G12&gt;'Masse-salariale'!F12,('Masse-salariale'!G12-'Masse-salariale'!F12)*Parametres!$B$15,0))+0</f>
        <v>350</v>
      </c>
      <c r="H7" s="143">
        <f>(IF('Masse-salariale'!H12&gt;'Masse-salariale'!G12,('Masse-salariale'!H12-'Masse-salariale'!G12)*Parametres!$B$15,0))+0</f>
        <v>0</v>
      </c>
      <c r="I7" s="143">
        <f>(IF('Masse-salariale'!I12&gt;'Masse-salariale'!H12,('Masse-salariale'!I12-'Masse-salariale'!H12)*Parametres!$B$15,0))+0</f>
        <v>0</v>
      </c>
      <c r="J7" s="143">
        <f>(IF('Masse-salariale'!J12&gt;'Masse-salariale'!I12,('Masse-salariale'!J12-'Masse-salariale'!I12)*Parametres!$B$15,0))+0</f>
        <v>0</v>
      </c>
      <c r="K7" s="143">
        <f>(IF('Masse-salariale'!K12&gt;'Masse-salariale'!J12,('Masse-salariale'!K12-'Masse-salariale'!J12)*Parametres!$B$15,0))+0</f>
        <v>0</v>
      </c>
      <c r="L7" s="143">
        <f>(IF('Masse-salariale'!L12&gt;'Masse-salariale'!K12,('Masse-salariale'!L12-'Masse-salariale'!K12)*Parametres!$B$15,0))+0</f>
        <v>350</v>
      </c>
      <c r="M7" s="148">
        <f>(IF('Masse-salariale'!M12&gt;'Masse-salariale'!L12,('Masse-salariale'!M12-'Masse-salariale'!L12)*Parametres!$B$15,0))+0</f>
        <v>0</v>
      </c>
      <c r="N7" s="143">
        <f>(IF('Masse-salariale'!N12&gt;'Masse-salariale'!M12,('Masse-salariale'!N12-'Masse-salariale'!M12)*Parametres!$B$15,0))+0</f>
        <v>0</v>
      </c>
      <c r="O7" s="143">
        <f>(IF('Masse-salariale'!O12&gt;'Masse-salariale'!N12,('Masse-salariale'!O12-'Masse-salariale'!N12)*Parametres!$B$15,0))+0</f>
        <v>0</v>
      </c>
      <c r="P7" s="143">
        <f>(IF('Masse-salariale'!P12&gt;'Masse-salariale'!O12,('Masse-salariale'!P12-'Masse-salariale'!O12)*Parametres!$B$15,0))+0</f>
        <v>0</v>
      </c>
      <c r="Q7" s="143">
        <f>(IF('Masse-salariale'!Q12&gt;'Masse-salariale'!P12,('Masse-salariale'!Q12-'Masse-salariale'!P12)*Parametres!$B$15,0))+0</f>
        <v>0</v>
      </c>
      <c r="R7" s="143">
        <f>(IF('Masse-salariale'!R12&gt;'Masse-salariale'!Q12,('Masse-salariale'!R12-'Masse-salariale'!Q12)*Parametres!$B$15,0))+0</f>
        <v>0</v>
      </c>
      <c r="S7" s="143">
        <f>(IF('Masse-salariale'!S12&gt;'Masse-salariale'!R12,('Masse-salariale'!S12-'Masse-salariale'!R12)*Parametres!$B$15,0))+0</f>
        <v>0</v>
      </c>
      <c r="T7" s="143">
        <f>(IF('Masse-salariale'!T12&gt;'Masse-salariale'!S12,('Masse-salariale'!T12-'Masse-salariale'!S12)*Parametres!$B$15,0))+0</f>
        <v>0</v>
      </c>
      <c r="U7" s="143">
        <f>(IF('Masse-salariale'!U12&gt;'Masse-salariale'!T12,('Masse-salariale'!U12-'Masse-salariale'!T12)*Parametres!$B$15,0))+0</f>
        <v>700</v>
      </c>
      <c r="V7" s="143">
        <f>(IF('Masse-salariale'!V12&gt;'Masse-salariale'!U12,('Masse-salariale'!V12-'Masse-salariale'!U12)*Parametres!$B$15,0))+0</f>
        <v>0</v>
      </c>
      <c r="W7" s="143">
        <f>(IF('Masse-salariale'!W12&gt;'Masse-salariale'!V12,('Masse-salariale'!W12-'Masse-salariale'!V12)*Parametres!$B$15,0))+0</f>
        <v>0</v>
      </c>
      <c r="X7" s="143">
        <f>(IF('Masse-salariale'!X12&gt;'Masse-salariale'!W12,('Masse-salariale'!X12-'Masse-salariale'!W12)*Parametres!$B$15,0))+0</f>
        <v>0</v>
      </c>
      <c r="Y7" s="148">
        <f>(IF('Masse-salariale'!Y12&gt;'Masse-salariale'!X12,('Masse-salariale'!Y12-'Masse-salariale'!X12)*Parametres!$B$15,0))+0</f>
        <v>0</v>
      </c>
      <c r="Z7" s="143">
        <f>(IF('Masse-salariale'!Z12&gt;'Masse-salariale'!Y12,('Masse-salariale'!Z12-'Masse-salariale'!Y12)*Parametres!$B$15,0))+0</f>
        <v>0</v>
      </c>
      <c r="AA7" s="143">
        <f>(IF('Masse-salariale'!AA12&gt;'Masse-salariale'!Z12,('Masse-salariale'!AA12-'Masse-salariale'!Z12)*Parametres!$B$15,0))+0</f>
        <v>0</v>
      </c>
      <c r="AB7" s="143">
        <f>(IF('Masse-salariale'!AB12&gt;'Masse-salariale'!AA12,('Masse-salariale'!AB12-'Masse-salariale'!AA12)*Parametres!$B$15,0))+0</f>
        <v>0</v>
      </c>
      <c r="AC7" s="143">
        <f>(IF('Masse-salariale'!AC12&gt;'Masse-salariale'!AB12,('Masse-salariale'!AC12-'Masse-salariale'!AB12)*Parametres!$B$15,0))+0</f>
        <v>0</v>
      </c>
      <c r="AD7" s="143">
        <f>(IF('Masse-salariale'!AD12&gt;'Masse-salariale'!AC12,('Masse-salariale'!AD12-'Masse-salariale'!AC12)*Parametres!$B$15,0))+0</f>
        <v>0</v>
      </c>
      <c r="AE7" s="143">
        <f>(IF('Masse-salariale'!AE12&gt;'Masse-salariale'!AD12,('Masse-salariale'!AE12-'Masse-salariale'!AD12)*Parametres!$B$15,0))+0</f>
        <v>0</v>
      </c>
      <c r="AF7" s="143">
        <f>(IF('Masse-salariale'!AF12&gt;'Masse-salariale'!AE12,('Masse-salariale'!AF12-'Masse-salariale'!AE12)*Parametres!$B$15,0))+0</f>
        <v>0</v>
      </c>
      <c r="AG7" s="143">
        <f>(IF('Masse-salariale'!AG12&gt;'Masse-salariale'!AF12,('Masse-salariale'!AG12-'Masse-salariale'!AF12)*Parametres!$B$15,0))+0</f>
        <v>0</v>
      </c>
      <c r="AH7" s="143">
        <f>(IF('Masse-salariale'!AH12&gt;'Masse-salariale'!AG12,('Masse-salariale'!AH12-'Masse-salariale'!AG12)*Parametres!$B$15,0))+0</f>
        <v>0</v>
      </c>
      <c r="AI7" s="143">
        <f>(IF('Masse-salariale'!AI12&gt;'Masse-salariale'!AH12,('Masse-salariale'!AI12-'Masse-salariale'!AH12)*Parametres!$B$15,0))+0</f>
        <v>0</v>
      </c>
      <c r="AJ7" s="143">
        <f>(IF('Masse-salariale'!AJ12&gt;'Masse-salariale'!AI12,('Masse-salariale'!AJ12-'Masse-salariale'!AI12)*Parametres!$B$15,0))+0</f>
        <v>0</v>
      </c>
      <c r="AK7" s="148">
        <f>(IF('Masse-salariale'!AK12&gt;'Masse-salariale'!AJ12,('Masse-salariale'!AK12-'Masse-salariale'!AJ12)*Parametres!$B$15,0))+0</f>
        <v>0</v>
      </c>
    </row>
    <row r="8" spans="1:37">
      <c r="A8" s="144" t="s">
        <v>163</v>
      </c>
      <c r="B8" s="147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8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8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8"/>
    </row>
    <row r="9" spans="1:37" ht="16.5" thickBot="1">
      <c r="A9" s="144" t="s">
        <v>165</v>
      </c>
      <c r="B9" s="149">
        <f>SUM(B$6:B$8)</f>
        <v>6030</v>
      </c>
      <c r="C9" s="150">
        <f>SUM(C$6:C$8)</f>
        <v>0</v>
      </c>
      <c r="D9" s="150">
        <f t="shared" ref="D9:AK9" si="0">SUM(D$6:D$8)</f>
        <v>0</v>
      </c>
      <c r="E9" s="150">
        <f t="shared" si="0"/>
        <v>0</v>
      </c>
      <c r="F9" s="150">
        <f t="shared" si="0"/>
        <v>0</v>
      </c>
      <c r="G9" s="150">
        <f t="shared" si="0"/>
        <v>1850</v>
      </c>
      <c r="H9" s="150">
        <f t="shared" si="0"/>
        <v>0</v>
      </c>
      <c r="I9" s="150">
        <f t="shared" si="0"/>
        <v>0</v>
      </c>
      <c r="J9" s="150">
        <f t="shared" si="0"/>
        <v>0</v>
      </c>
      <c r="K9" s="150">
        <f t="shared" si="0"/>
        <v>0</v>
      </c>
      <c r="L9" s="150">
        <f t="shared" si="0"/>
        <v>1850</v>
      </c>
      <c r="M9" s="151">
        <f t="shared" si="0"/>
        <v>0</v>
      </c>
      <c r="N9" s="150">
        <f t="shared" si="0"/>
        <v>0</v>
      </c>
      <c r="O9" s="150">
        <f t="shared" si="0"/>
        <v>0</v>
      </c>
      <c r="P9" s="150">
        <f t="shared" si="0"/>
        <v>0</v>
      </c>
      <c r="Q9" s="150">
        <f t="shared" si="0"/>
        <v>0</v>
      </c>
      <c r="R9" s="150">
        <f t="shared" si="0"/>
        <v>0</v>
      </c>
      <c r="S9" s="150">
        <f t="shared" si="0"/>
        <v>0</v>
      </c>
      <c r="T9" s="150">
        <f t="shared" si="0"/>
        <v>0</v>
      </c>
      <c r="U9" s="150">
        <f t="shared" si="0"/>
        <v>3700</v>
      </c>
      <c r="V9" s="150">
        <f t="shared" si="0"/>
        <v>0</v>
      </c>
      <c r="W9" s="150">
        <f t="shared" si="0"/>
        <v>0</v>
      </c>
      <c r="X9" s="150">
        <f t="shared" si="0"/>
        <v>0</v>
      </c>
      <c r="Y9" s="151">
        <f t="shared" si="0"/>
        <v>0</v>
      </c>
      <c r="Z9" s="150">
        <f t="shared" si="0"/>
        <v>0</v>
      </c>
      <c r="AA9" s="150">
        <f t="shared" si="0"/>
        <v>0</v>
      </c>
      <c r="AB9" s="150">
        <f t="shared" si="0"/>
        <v>0</v>
      </c>
      <c r="AC9" s="150">
        <f t="shared" si="0"/>
        <v>0</v>
      </c>
      <c r="AD9" s="150">
        <f t="shared" si="0"/>
        <v>0</v>
      </c>
      <c r="AE9" s="150">
        <f t="shared" si="0"/>
        <v>0</v>
      </c>
      <c r="AF9" s="150">
        <f t="shared" si="0"/>
        <v>0</v>
      </c>
      <c r="AG9" s="150">
        <f t="shared" si="0"/>
        <v>0</v>
      </c>
      <c r="AH9" s="150">
        <f t="shared" si="0"/>
        <v>0</v>
      </c>
      <c r="AI9" s="150">
        <f t="shared" si="0"/>
        <v>0</v>
      </c>
      <c r="AJ9" s="150">
        <f t="shared" si="0"/>
        <v>0</v>
      </c>
      <c r="AK9" s="151">
        <f t="shared" si="0"/>
        <v>0</v>
      </c>
    </row>
    <row r="10" spans="1:37" ht="16.5" thickTop="1">
      <c r="A10" s="435" t="s">
        <v>166</v>
      </c>
      <c r="M10" s="267"/>
      <c r="Y10" s="267"/>
      <c r="AK10" s="267"/>
    </row>
    <row r="11" spans="1:37" ht="16.5" thickBot="1">
      <c r="A11" s="435"/>
      <c r="M11" s="267"/>
      <c r="Y11" s="267"/>
      <c r="AK11" s="267"/>
    </row>
    <row r="12" spans="1:37" ht="16.5" thickTop="1">
      <c r="A12" s="152" t="str">
        <f>A6</f>
        <v>Ordinateurs</v>
      </c>
      <c r="B12" s="154">
        <f>B$6/Parametres!$E$35</f>
        <v>125</v>
      </c>
      <c r="C12" s="155">
        <f>C$6/Parametres!$E$35+B$12</f>
        <v>125</v>
      </c>
      <c r="D12" s="155">
        <f>D$6/Parametres!$E$35+C$12</f>
        <v>125</v>
      </c>
      <c r="E12" s="155">
        <f>E$6/Parametres!$E$35+D$12</f>
        <v>125</v>
      </c>
      <c r="F12" s="155">
        <f>F$6/Parametres!$E$35+E$12</f>
        <v>125</v>
      </c>
      <c r="G12" s="155">
        <f>G$6/Parametres!$E$35+F$12</f>
        <v>166.66666666666666</v>
      </c>
      <c r="H12" s="155">
        <f>H$6/Parametres!$E$35+G$12</f>
        <v>166.66666666666666</v>
      </c>
      <c r="I12" s="155">
        <f>I$6/Parametres!$E$35+H$12</f>
        <v>166.66666666666666</v>
      </c>
      <c r="J12" s="155">
        <f>J$6/Parametres!$E$35+I$12</f>
        <v>166.66666666666666</v>
      </c>
      <c r="K12" s="155">
        <f>K$6/Parametres!$E$35+J$12</f>
        <v>166.66666666666666</v>
      </c>
      <c r="L12" s="155">
        <f>L$6/Parametres!$E$35+K$12</f>
        <v>208.33333333333331</v>
      </c>
      <c r="M12" s="350">
        <f>M$6/Parametres!$E$35+L$12</f>
        <v>208.33333333333331</v>
      </c>
      <c r="N12" s="155">
        <f>N$6/Parametres!$E$35+M$12</f>
        <v>208.33333333333331</v>
      </c>
      <c r="O12" s="155">
        <f>O$6/Parametres!$E$35+N$12</f>
        <v>208.33333333333331</v>
      </c>
      <c r="P12" s="155">
        <f>P$6/Parametres!$E$35+O$12</f>
        <v>208.33333333333331</v>
      </c>
      <c r="Q12" s="155">
        <f>Q$6/Parametres!$E$35+P$12</f>
        <v>208.33333333333331</v>
      </c>
      <c r="R12" s="155">
        <f>R$6/Parametres!$E$35+Q$12</f>
        <v>208.33333333333331</v>
      </c>
      <c r="S12" s="155">
        <f>S$6/Parametres!$E$35+R$12</f>
        <v>208.33333333333331</v>
      </c>
      <c r="T12" s="155">
        <f>T$6/Parametres!$E$35+S$12</f>
        <v>208.33333333333331</v>
      </c>
      <c r="U12" s="155">
        <f>U$6/Parametres!$E$35+T$12</f>
        <v>291.66666666666663</v>
      </c>
      <c r="V12" s="155">
        <f>V$6/Parametres!$E$35+U$12</f>
        <v>291.66666666666663</v>
      </c>
      <c r="W12" s="155">
        <f>W$6/Parametres!$E$35+V$12</f>
        <v>291.66666666666663</v>
      </c>
      <c r="X12" s="155">
        <f>X$6/Parametres!$E$35+W$12</f>
        <v>291.66666666666663</v>
      </c>
      <c r="Y12" s="350">
        <f>Y$6/Parametres!$E$35+X$12</f>
        <v>291.66666666666663</v>
      </c>
      <c r="Z12" s="155">
        <f>Z$6/Parametres!$E$35+Y$12</f>
        <v>291.66666666666663</v>
      </c>
      <c r="AA12" s="155">
        <f>AA$6/Parametres!$E$35+Z$12</f>
        <v>291.66666666666663</v>
      </c>
      <c r="AB12" s="155">
        <f>AB$6/Parametres!$E$35+AA$12</f>
        <v>291.66666666666663</v>
      </c>
      <c r="AC12" s="155">
        <f>AC$6/Parametres!$E$35+AB$12</f>
        <v>291.66666666666663</v>
      </c>
      <c r="AD12" s="155">
        <f>AD$6/Parametres!$E$35+AC$12</f>
        <v>291.66666666666663</v>
      </c>
      <c r="AE12" s="155">
        <f>AE$6/Parametres!$E$35+AD$12</f>
        <v>291.66666666666663</v>
      </c>
      <c r="AF12" s="155">
        <f>AF$6/Parametres!$E$35+AE$12</f>
        <v>291.66666666666663</v>
      </c>
      <c r="AG12" s="155">
        <f>AG$6/Parametres!$E$35+AF$12</f>
        <v>291.66666666666663</v>
      </c>
      <c r="AH12" s="155">
        <f>AH$6/Parametres!$E$35+AG$12</f>
        <v>291.66666666666663</v>
      </c>
      <c r="AI12" s="155">
        <f>AI$6/Parametres!$E$35+AH$12</f>
        <v>291.66666666666663</v>
      </c>
      <c r="AJ12" s="155">
        <f>AJ$6/Parametres!$E$35+AI$12</f>
        <v>291.66666666666663</v>
      </c>
      <c r="AK12" s="350">
        <f>AK$6/Parametres!$E$35+AJ$12</f>
        <v>291.66666666666663</v>
      </c>
    </row>
    <row r="13" spans="1:37">
      <c r="A13" s="152" t="str">
        <f>A7</f>
        <v>Mobilier</v>
      </c>
      <c r="B13" s="156">
        <f>B$7/Parametres!$E$36</f>
        <v>12.75</v>
      </c>
      <c r="C13" s="143">
        <f>C$7/Parametres!$E$36+B$13</f>
        <v>12.75</v>
      </c>
      <c r="D13" s="143">
        <f>D$7/Parametres!$E$36+C$13</f>
        <v>12.75</v>
      </c>
      <c r="E13" s="143">
        <f>E$7/Parametres!$E$36+D$13</f>
        <v>12.75</v>
      </c>
      <c r="F13" s="143">
        <f>F$7/Parametres!$E$36+E$13</f>
        <v>12.75</v>
      </c>
      <c r="G13" s="143">
        <f>G$7/Parametres!$E$36+F$13</f>
        <v>15.666666666666666</v>
      </c>
      <c r="H13" s="143">
        <f>H$7/Parametres!$E$36+G$13</f>
        <v>15.666666666666666</v>
      </c>
      <c r="I13" s="143">
        <f>I$7/Parametres!$E$36+H$13</f>
        <v>15.666666666666666</v>
      </c>
      <c r="J13" s="143">
        <f>J$7/Parametres!$E$36+I$13</f>
        <v>15.666666666666666</v>
      </c>
      <c r="K13" s="143">
        <f>K$7/Parametres!$E$36+J$13</f>
        <v>15.666666666666666</v>
      </c>
      <c r="L13" s="143">
        <f>L$7/Parametres!$E$36+K$13</f>
        <v>18.583333333333332</v>
      </c>
      <c r="M13" s="148">
        <f>M$7/Parametres!$E$36+L$13</f>
        <v>18.583333333333332</v>
      </c>
      <c r="N13" s="143">
        <f>N$7/Parametres!$E$36+M$13</f>
        <v>18.583333333333332</v>
      </c>
      <c r="O13" s="143">
        <f>O$7/Parametres!$E$36+N$13</f>
        <v>18.583333333333332</v>
      </c>
      <c r="P13" s="143">
        <f>P$7/Parametres!$E$36+O$13</f>
        <v>18.583333333333332</v>
      </c>
      <c r="Q13" s="143">
        <f>Q$7/Parametres!$E$36+P$13</f>
        <v>18.583333333333332</v>
      </c>
      <c r="R13" s="143">
        <f>R$7/Parametres!$E$36+Q$13</f>
        <v>18.583333333333332</v>
      </c>
      <c r="S13" s="143">
        <f>S$7/Parametres!$E$36+R$13</f>
        <v>18.583333333333332</v>
      </c>
      <c r="T13" s="143">
        <f>T$7/Parametres!$E$36+S$13</f>
        <v>18.583333333333332</v>
      </c>
      <c r="U13" s="143">
        <f>U$7/Parametres!$E$36+T$13</f>
        <v>24.416666666666664</v>
      </c>
      <c r="V13" s="143">
        <f>V$7/Parametres!$E$36+U$13</f>
        <v>24.416666666666664</v>
      </c>
      <c r="W13" s="143">
        <f>W$7/Parametres!$E$36+V$13</f>
        <v>24.416666666666664</v>
      </c>
      <c r="X13" s="143">
        <f>X$7/Parametres!$E$36+W$13</f>
        <v>24.416666666666664</v>
      </c>
      <c r="Y13" s="148">
        <f>Y$7/Parametres!$E$36+X$13</f>
        <v>24.416666666666664</v>
      </c>
      <c r="Z13" s="143">
        <f>Z$7/Parametres!$E$36+Y$13</f>
        <v>24.416666666666664</v>
      </c>
      <c r="AA13" s="143">
        <f>AA$7/Parametres!$E$36+Z$13</f>
        <v>24.416666666666664</v>
      </c>
      <c r="AB13" s="143">
        <f>AB$7/Parametres!$E$36+AA$13</f>
        <v>24.416666666666664</v>
      </c>
      <c r="AC13" s="143">
        <f>AC$7/Parametres!$E$36+AB$13</f>
        <v>24.416666666666664</v>
      </c>
      <c r="AD13" s="143">
        <f>AD$7/Parametres!$E$36+AC$13</f>
        <v>24.416666666666664</v>
      </c>
      <c r="AE13" s="143">
        <f>AE$7/Parametres!$E$36+AD$13</f>
        <v>24.416666666666664</v>
      </c>
      <c r="AF13" s="143">
        <f>AF$7/Parametres!$E$36+AE$13</f>
        <v>24.416666666666664</v>
      </c>
      <c r="AG13" s="143">
        <f>AG$7/Parametres!$E$36+AF$13</f>
        <v>24.416666666666664</v>
      </c>
      <c r="AH13" s="143">
        <f>AH$7/Parametres!$E$36+AG$13</f>
        <v>24.416666666666664</v>
      </c>
      <c r="AI13" s="143">
        <f>AI$7/Parametres!$E$36+AH$13</f>
        <v>24.416666666666664</v>
      </c>
      <c r="AJ13" s="143">
        <f>AJ$7/Parametres!$E$36+AI$13</f>
        <v>24.416666666666664</v>
      </c>
      <c r="AK13" s="148">
        <f>AK$7/Parametres!$E$36+AJ$13</f>
        <v>24.416666666666664</v>
      </c>
    </row>
    <row r="14" spans="1:37">
      <c r="A14" s="153" t="str">
        <f>A8</f>
        <v>Licences</v>
      </c>
      <c r="B14" s="156">
        <f>B$8/Parametres!$E$37</f>
        <v>0</v>
      </c>
      <c r="C14" s="143">
        <f>C$8/Parametres!$E$37+B$14</f>
        <v>0</v>
      </c>
      <c r="D14" s="143">
        <f>D$8/Parametres!$E$37+C$14</f>
        <v>0</v>
      </c>
      <c r="E14" s="143">
        <f>E$8/Parametres!$E$37+D$14</f>
        <v>0</v>
      </c>
      <c r="F14" s="143">
        <f>F$8/Parametres!$E$37+E$14</f>
        <v>0</v>
      </c>
      <c r="G14" s="143">
        <f>G$8/Parametres!$E$37+F$14</f>
        <v>0</v>
      </c>
      <c r="H14" s="143">
        <f>H$8/Parametres!$E$37+G$14</f>
        <v>0</v>
      </c>
      <c r="I14" s="143">
        <f>I$8/Parametres!$E$37+H$14</f>
        <v>0</v>
      </c>
      <c r="J14" s="143">
        <f>J$8/Parametres!$E$37+I$14</f>
        <v>0</v>
      </c>
      <c r="K14" s="143">
        <f>K$8/Parametres!$E$37+J$14</f>
        <v>0</v>
      </c>
      <c r="L14" s="143">
        <f>L$8/Parametres!$E$37+K$14</f>
        <v>0</v>
      </c>
      <c r="M14" s="148">
        <f>M$8/Parametres!$E$37+L$14</f>
        <v>0</v>
      </c>
      <c r="N14" s="143">
        <f>N$8/Parametres!$E$37+M$14</f>
        <v>0</v>
      </c>
      <c r="O14" s="143">
        <f>O$8/Parametres!$E$37+N$14</f>
        <v>0</v>
      </c>
      <c r="P14" s="143">
        <f>P$8/Parametres!$E$37+O$14</f>
        <v>0</v>
      </c>
      <c r="Q14" s="143">
        <f>Q$8/Parametres!$E$37+P$14</f>
        <v>0</v>
      </c>
      <c r="R14" s="143">
        <f>R$8/Parametres!$E$37+Q$14</f>
        <v>0</v>
      </c>
      <c r="S14" s="143">
        <f>S$8/Parametres!$E$37+R$14</f>
        <v>0</v>
      </c>
      <c r="T14" s="143">
        <f>T$8/Parametres!$E$37+S$14</f>
        <v>0</v>
      </c>
      <c r="U14" s="143">
        <f>U$8/Parametres!$E$37+T$14</f>
        <v>0</v>
      </c>
      <c r="V14" s="143">
        <f>V$8/Parametres!$E$37+U$14</f>
        <v>0</v>
      </c>
      <c r="W14" s="143">
        <f>W$8/Parametres!$E$37+V$14</f>
        <v>0</v>
      </c>
      <c r="X14" s="143">
        <f>X$8/Parametres!$E$37+W$14</f>
        <v>0</v>
      </c>
      <c r="Y14" s="148">
        <f>Y$8/Parametres!$E$37+X$14</f>
        <v>0</v>
      </c>
      <c r="Z14" s="143">
        <f>Z$8/Parametres!$E$37+Y$14</f>
        <v>0</v>
      </c>
      <c r="AA14" s="143">
        <f>AA$8/Parametres!$E$37+Z$14</f>
        <v>0</v>
      </c>
      <c r="AB14" s="143">
        <f>AB$8/Parametres!$E$37+AA$14</f>
        <v>0</v>
      </c>
      <c r="AC14" s="143">
        <f>AC$8/Parametres!$E$37+AB$14</f>
        <v>0</v>
      </c>
      <c r="AD14" s="143">
        <f>AD$8/Parametres!$E$37+AC$14</f>
        <v>0</v>
      </c>
      <c r="AE14" s="143">
        <f>AE$8/Parametres!$E$37+AD$14</f>
        <v>0</v>
      </c>
      <c r="AF14" s="143">
        <f>AF$8/Parametres!$E$37+AE$14</f>
        <v>0</v>
      </c>
      <c r="AG14" s="143">
        <f>AG$8/Parametres!$E$37+AF$14</f>
        <v>0</v>
      </c>
      <c r="AH14" s="143">
        <f>AH$8/Parametres!$E$37+AG$14</f>
        <v>0</v>
      </c>
      <c r="AI14" s="143">
        <f>AI$8/Parametres!$E$37+AH$14</f>
        <v>0</v>
      </c>
      <c r="AJ14" s="143">
        <f>AJ$8/Parametres!$E$37+AI$14</f>
        <v>0</v>
      </c>
      <c r="AK14" s="148">
        <f>AK$8/Parametres!$E$37+AJ$14</f>
        <v>0</v>
      </c>
    </row>
    <row r="15" spans="1:37" ht="16.5" thickBot="1">
      <c r="A15" s="142" t="s">
        <v>165</v>
      </c>
      <c r="B15" s="157">
        <f>SUM(B12:B14)</f>
        <v>137.75</v>
      </c>
      <c r="C15" s="158">
        <f>SUM(C$12:C$14)</f>
        <v>137.75</v>
      </c>
      <c r="D15" s="158">
        <f t="shared" ref="D15:AK15" si="1">SUM(D$12:D$14)</f>
        <v>137.75</v>
      </c>
      <c r="E15" s="158">
        <f t="shared" si="1"/>
        <v>137.75</v>
      </c>
      <c r="F15" s="158">
        <f t="shared" si="1"/>
        <v>137.75</v>
      </c>
      <c r="G15" s="158">
        <f t="shared" si="1"/>
        <v>182.33333333333331</v>
      </c>
      <c r="H15" s="158">
        <f t="shared" si="1"/>
        <v>182.33333333333331</v>
      </c>
      <c r="I15" s="158">
        <f t="shared" si="1"/>
        <v>182.33333333333331</v>
      </c>
      <c r="J15" s="158">
        <f t="shared" si="1"/>
        <v>182.33333333333331</v>
      </c>
      <c r="K15" s="158">
        <f t="shared" si="1"/>
        <v>182.33333333333331</v>
      </c>
      <c r="L15" s="158">
        <f t="shared" si="1"/>
        <v>226.91666666666666</v>
      </c>
      <c r="M15" s="351">
        <f t="shared" si="1"/>
        <v>226.91666666666666</v>
      </c>
      <c r="N15" s="158">
        <f t="shared" si="1"/>
        <v>226.91666666666666</v>
      </c>
      <c r="O15" s="158">
        <f t="shared" si="1"/>
        <v>226.91666666666666</v>
      </c>
      <c r="P15" s="158">
        <f t="shared" si="1"/>
        <v>226.91666666666666</v>
      </c>
      <c r="Q15" s="158">
        <f t="shared" si="1"/>
        <v>226.91666666666666</v>
      </c>
      <c r="R15" s="158">
        <f t="shared" si="1"/>
        <v>226.91666666666666</v>
      </c>
      <c r="S15" s="158">
        <f t="shared" si="1"/>
        <v>226.91666666666666</v>
      </c>
      <c r="T15" s="158">
        <f t="shared" si="1"/>
        <v>226.91666666666666</v>
      </c>
      <c r="U15" s="158">
        <f t="shared" si="1"/>
        <v>316.08333333333331</v>
      </c>
      <c r="V15" s="158">
        <f t="shared" si="1"/>
        <v>316.08333333333331</v>
      </c>
      <c r="W15" s="158">
        <f t="shared" si="1"/>
        <v>316.08333333333331</v>
      </c>
      <c r="X15" s="158">
        <f t="shared" si="1"/>
        <v>316.08333333333331</v>
      </c>
      <c r="Y15" s="351">
        <f t="shared" si="1"/>
        <v>316.08333333333331</v>
      </c>
      <c r="Z15" s="158">
        <f t="shared" si="1"/>
        <v>316.08333333333331</v>
      </c>
      <c r="AA15" s="158">
        <f t="shared" si="1"/>
        <v>316.08333333333331</v>
      </c>
      <c r="AB15" s="158">
        <f t="shared" si="1"/>
        <v>316.08333333333331</v>
      </c>
      <c r="AC15" s="158">
        <f t="shared" si="1"/>
        <v>316.08333333333331</v>
      </c>
      <c r="AD15" s="158">
        <f t="shared" si="1"/>
        <v>316.08333333333331</v>
      </c>
      <c r="AE15" s="158">
        <f t="shared" si="1"/>
        <v>316.08333333333331</v>
      </c>
      <c r="AF15" s="158">
        <f t="shared" si="1"/>
        <v>316.08333333333331</v>
      </c>
      <c r="AG15" s="158">
        <f t="shared" si="1"/>
        <v>316.08333333333331</v>
      </c>
      <c r="AH15" s="158">
        <f t="shared" si="1"/>
        <v>316.08333333333331</v>
      </c>
      <c r="AI15" s="158">
        <f t="shared" si="1"/>
        <v>316.08333333333331</v>
      </c>
      <c r="AJ15" s="158">
        <f t="shared" si="1"/>
        <v>316.08333333333331</v>
      </c>
      <c r="AK15" s="351">
        <f t="shared" si="1"/>
        <v>316.08333333333331</v>
      </c>
    </row>
    <row r="16" spans="1:37" ht="16.5" thickTop="1"/>
  </sheetData>
  <mergeCells count="18">
    <mergeCell ref="Z1:AK1"/>
    <mergeCell ref="B2:D2"/>
    <mergeCell ref="E2:G2"/>
    <mergeCell ref="H2:J2"/>
    <mergeCell ref="K2:M2"/>
    <mergeCell ref="AF2:AH2"/>
    <mergeCell ref="AI2:AK2"/>
    <mergeCell ref="Z2:AB2"/>
    <mergeCell ref="AC2:AE2"/>
    <mergeCell ref="A1:A3"/>
    <mergeCell ref="A4:A5"/>
    <mergeCell ref="A10:A11"/>
    <mergeCell ref="B1:M1"/>
    <mergeCell ref="N1:Y1"/>
    <mergeCell ref="N2:P2"/>
    <mergeCell ref="Q2:S2"/>
    <mergeCell ref="T2:V2"/>
    <mergeCell ref="W2:Y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workbookViewId="0">
      <pane xSplit="1" ySplit="3" topLeftCell="B4" activePane="bottomRight" state="frozenSplit"/>
      <selection pane="topRight" activeCell="I1" sqref="I1"/>
      <selection pane="bottomLeft" activeCell="A21" sqref="A21"/>
      <selection pane="bottomRight" activeCell="B15" sqref="B15"/>
    </sheetView>
  </sheetViews>
  <sheetFormatPr baseColWidth="10" defaultRowHeight="15" x14ac:dyDescent="0"/>
  <cols>
    <col min="1" max="1" width="32.1640625" bestFit="1" customWidth="1"/>
    <col min="2" max="2" width="14.83203125" customWidth="1"/>
    <col min="3" max="6" width="13.6640625" bestFit="1" customWidth="1"/>
    <col min="7" max="7" width="13.83203125" customWidth="1"/>
    <col min="8" max="8" width="14.1640625" customWidth="1"/>
    <col min="9" max="17" width="13" bestFit="1" customWidth="1"/>
    <col min="18" max="18" width="13" customWidth="1"/>
    <col min="19" max="20" width="14.1640625" bestFit="1" customWidth="1"/>
    <col min="21" max="21" width="13.1640625" customWidth="1"/>
    <col min="22" max="30" width="13" bestFit="1" customWidth="1"/>
    <col min="31" max="31" width="14.33203125" customWidth="1"/>
    <col min="32" max="32" width="14.6640625" customWidth="1"/>
    <col min="33" max="34" width="13" bestFit="1" customWidth="1"/>
    <col min="35" max="37" width="14.5" bestFit="1" customWidth="1"/>
  </cols>
  <sheetData>
    <row r="1" spans="1:37" ht="16.5" thickTop="1">
      <c r="A1" s="430" t="s">
        <v>126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f>CA!B3</f>
        <v>41456</v>
      </c>
      <c r="C3" s="24">
        <f>CA!C3</f>
        <v>41487</v>
      </c>
      <c r="D3" s="24">
        <f>CA!D3</f>
        <v>41518</v>
      </c>
      <c r="E3" s="24">
        <f>CA!E3</f>
        <v>41548</v>
      </c>
      <c r="F3" s="24">
        <f>CA!F3</f>
        <v>41579</v>
      </c>
      <c r="G3" s="24">
        <f>CA!G3</f>
        <v>41609</v>
      </c>
      <c r="H3" s="24">
        <f>CA!H3</f>
        <v>41640</v>
      </c>
      <c r="I3" s="24">
        <f>CA!I3</f>
        <v>41671</v>
      </c>
      <c r="J3" s="24">
        <f>CA!J3</f>
        <v>41699</v>
      </c>
      <c r="K3" s="24">
        <f>CA!K3</f>
        <v>41730</v>
      </c>
      <c r="L3" s="24">
        <f>CA!L3</f>
        <v>41760</v>
      </c>
      <c r="M3" s="24">
        <f>CA!M3</f>
        <v>41791</v>
      </c>
      <c r="N3" s="24">
        <f>CA!N3</f>
        <v>41821</v>
      </c>
      <c r="O3" s="24">
        <f>CA!O3</f>
        <v>41852</v>
      </c>
      <c r="P3" s="24">
        <f>CA!P3</f>
        <v>41883</v>
      </c>
      <c r="Q3" s="24">
        <f>CA!Q3</f>
        <v>41913</v>
      </c>
      <c r="R3" s="24">
        <f>CA!R3</f>
        <v>41944</v>
      </c>
      <c r="S3" s="24">
        <f>CA!S3</f>
        <v>41974</v>
      </c>
      <c r="T3" s="24">
        <f>CA!T3</f>
        <v>42005</v>
      </c>
      <c r="U3" s="24">
        <f>CA!U3</f>
        <v>42036</v>
      </c>
      <c r="V3" s="24">
        <f>CA!V3</f>
        <v>42064</v>
      </c>
      <c r="W3" s="24">
        <f>CA!W3</f>
        <v>42095</v>
      </c>
      <c r="X3" s="24">
        <f>CA!X3</f>
        <v>42125</v>
      </c>
      <c r="Y3" s="24">
        <f>CA!Y3</f>
        <v>42156</v>
      </c>
      <c r="Z3" s="24">
        <f>CA!Z3</f>
        <v>42186</v>
      </c>
      <c r="AA3" s="24">
        <f>CA!AA3</f>
        <v>42217</v>
      </c>
      <c r="AB3" s="24">
        <f>CA!AB3</f>
        <v>42248</v>
      </c>
      <c r="AC3" s="24">
        <f>CA!AC3</f>
        <v>42278</v>
      </c>
      <c r="AD3" s="24">
        <f>CA!AD3</f>
        <v>42309</v>
      </c>
      <c r="AE3" s="24">
        <f>CA!AE3</f>
        <v>42339</v>
      </c>
      <c r="AF3" s="24">
        <f>CA!AF3</f>
        <v>42370</v>
      </c>
      <c r="AG3" s="24">
        <f>CA!AG3</f>
        <v>42401</v>
      </c>
      <c r="AH3" s="24">
        <f>CA!AH3</f>
        <v>42430</v>
      </c>
      <c r="AI3" s="24">
        <f>CA!AI3</f>
        <v>42461</v>
      </c>
      <c r="AJ3" s="24">
        <f>CA!AJ3</f>
        <v>42491</v>
      </c>
      <c r="AK3" s="336">
        <f>CA!AK3</f>
        <v>42522</v>
      </c>
    </row>
    <row r="4" spans="1:37" ht="17" customHeight="1" thickTop="1">
      <c r="A4" s="435" t="s">
        <v>120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262"/>
      <c r="N4" s="367"/>
      <c r="O4" s="60"/>
      <c r="P4" s="60"/>
      <c r="Q4" s="60"/>
      <c r="R4" s="60"/>
      <c r="S4" s="60"/>
      <c r="T4" s="60"/>
      <c r="U4" s="60"/>
      <c r="V4" s="60"/>
      <c r="W4" s="60"/>
      <c r="X4" s="60"/>
      <c r="Y4" s="368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1"/>
    </row>
    <row r="5" spans="1:37" ht="17" customHeight="1" thickBot="1">
      <c r="A5" s="435"/>
      <c r="B5" s="44"/>
      <c r="C5" s="40"/>
      <c r="D5" s="40"/>
      <c r="E5" s="40"/>
      <c r="F5" s="40"/>
      <c r="G5" s="40"/>
      <c r="H5" s="40"/>
      <c r="I5" s="40"/>
      <c r="J5" s="40"/>
      <c r="K5" s="40"/>
      <c r="L5" s="40"/>
      <c r="M5" s="263"/>
      <c r="N5" s="369"/>
      <c r="O5" s="40"/>
      <c r="P5" s="40"/>
      <c r="Q5" s="40"/>
      <c r="R5" s="40"/>
      <c r="S5" s="40"/>
      <c r="T5" s="40"/>
      <c r="U5" s="40"/>
      <c r="V5" s="40"/>
      <c r="W5" s="40"/>
      <c r="X5" s="40"/>
      <c r="Y5" s="37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5"/>
    </row>
    <row r="6" spans="1:37" ht="16.5" thickTop="1">
      <c r="A6" s="26" t="s">
        <v>85</v>
      </c>
      <c r="B6" s="80">
        <f>CA!B27</f>
        <v>0</v>
      </c>
      <c r="C6" s="81">
        <f>CA!C27</f>
        <v>0</v>
      </c>
      <c r="D6" s="81">
        <f>CA!D27</f>
        <v>0</v>
      </c>
      <c r="E6" s="81">
        <f>CA!E27</f>
        <v>0</v>
      </c>
      <c r="F6" s="81">
        <f>CA!F27</f>
        <v>0</v>
      </c>
      <c r="G6" s="81">
        <f>CA!G27</f>
        <v>15975</v>
      </c>
      <c r="H6" s="81">
        <f>CA!H27</f>
        <v>17111</v>
      </c>
      <c r="I6" s="81">
        <f>CA!I27</f>
        <v>18318</v>
      </c>
      <c r="J6" s="81">
        <f>CA!J27</f>
        <v>19596</v>
      </c>
      <c r="K6" s="81">
        <f>CA!K27</f>
        <v>20945</v>
      </c>
      <c r="L6" s="81">
        <f>CA!L27</f>
        <v>22436</v>
      </c>
      <c r="M6" s="359">
        <f>CA!M27</f>
        <v>29398</v>
      </c>
      <c r="N6" s="371">
        <f>CA!N27</f>
        <v>31415</v>
      </c>
      <c r="O6" s="81">
        <f>CA!O27</f>
        <v>33669</v>
      </c>
      <c r="P6" s="81">
        <f>CA!P27</f>
        <v>36018</v>
      </c>
      <c r="Q6" s="81">
        <f>CA!Q27</f>
        <v>38533</v>
      </c>
      <c r="R6" s="81">
        <f>CA!R27</f>
        <v>41238</v>
      </c>
      <c r="S6" s="81">
        <f>CA!S27</f>
        <v>44109</v>
      </c>
      <c r="T6" s="81">
        <f>CA!T27</f>
        <v>47170</v>
      </c>
      <c r="U6" s="81">
        <f>CA!U27</f>
        <v>50468</v>
      </c>
      <c r="V6" s="81">
        <f>CA!V27</f>
        <v>54027</v>
      </c>
      <c r="W6" s="81">
        <f>CA!W27</f>
        <v>57847</v>
      </c>
      <c r="X6" s="81">
        <f>CA!X27</f>
        <v>61857</v>
      </c>
      <c r="Y6" s="372">
        <f>CA!Y27</f>
        <v>66199</v>
      </c>
      <c r="Z6" s="352">
        <f>CA!Z27</f>
        <v>70826</v>
      </c>
      <c r="AA6" s="81">
        <f>CA!AA27</f>
        <v>75785</v>
      </c>
      <c r="AB6" s="81">
        <f>CA!AB27</f>
        <v>81076</v>
      </c>
      <c r="AC6" s="81">
        <f>CA!AC27</f>
        <v>86747</v>
      </c>
      <c r="AD6" s="81">
        <f>CA!AD27</f>
        <v>92821</v>
      </c>
      <c r="AE6" s="81">
        <f>CA!AE27</f>
        <v>99346</v>
      </c>
      <c r="AF6" s="81">
        <f>CA!AF27</f>
        <v>106298</v>
      </c>
      <c r="AG6" s="81">
        <f>CA!AG27</f>
        <v>113701</v>
      </c>
      <c r="AH6" s="81">
        <f>CA!AH27</f>
        <v>121697</v>
      </c>
      <c r="AI6" s="81">
        <f>CA!AI27</f>
        <v>130239</v>
      </c>
      <c r="AJ6" s="81">
        <f>CA!AJ27</f>
        <v>139303</v>
      </c>
      <c r="AK6" s="82">
        <f>CA!AK27</f>
        <v>149031</v>
      </c>
    </row>
    <row r="7" spans="1:37">
      <c r="A7" s="26" t="s">
        <v>28</v>
      </c>
      <c r="B7" s="103">
        <f>Charges!B37</f>
        <v>8658.75</v>
      </c>
      <c r="C7" s="104">
        <f>Charges!C37</f>
        <v>2584.75</v>
      </c>
      <c r="D7" s="104">
        <f>Charges!D37</f>
        <v>3199.24</v>
      </c>
      <c r="E7" s="104">
        <f>Charges!E37</f>
        <v>9899.24</v>
      </c>
      <c r="F7" s="104">
        <f>Charges!F37</f>
        <v>9899.24</v>
      </c>
      <c r="G7" s="104">
        <f>Charges!G37</f>
        <v>10465.49</v>
      </c>
      <c r="H7" s="104">
        <f>Charges!H37</f>
        <v>10465.49</v>
      </c>
      <c r="I7" s="104">
        <f>Charges!I37</f>
        <v>10465.49</v>
      </c>
      <c r="J7" s="104">
        <f>Charges!J37</f>
        <v>10465.49</v>
      </c>
      <c r="K7" s="104">
        <f>Charges!K37</f>
        <v>10465.49</v>
      </c>
      <c r="L7" s="104">
        <f>Charges!L37</f>
        <v>11031.74</v>
      </c>
      <c r="M7" s="360">
        <f>Charges!M37</f>
        <v>11031.74</v>
      </c>
      <c r="N7" s="373">
        <f>Charges!N37</f>
        <v>14129.789999999999</v>
      </c>
      <c r="O7" s="104">
        <f>Charges!O37</f>
        <v>13388.57</v>
      </c>
      <c r="P7" s="104">
        <f>Charges!P37</f>
        <v>13553</v>
      </c>
      <c r="Q7" s="104">
        <f>Charges!Q37</f>
        <v>13729.050000000001</v>
      </c>
      <c r="R7" s="104">
        <f>Charges!R37</f>
        <v>13918.4</v>
      </c>
      <c r="S7" s="104">
        <f>Charges!S37</f>
        <v>20819.370000000003</v>
      </c>
      <c r="T7" s="104">
        <f>Charges!T37</f>
        <v>21033.640000000003</v>
      </c>
      <c r="U7" s="104">
        <f>Charges!U37</f>
        <v>22397.000000000004</v>
      </c>
      <c r="V7" s="104">
        <f>Charges!V37</f>
        <v>22646.13</v>
      </c>
      <c r="W7" s="104">
        <f>Charges!W37</f>
        <v>22913.530000000002</v>
      </c>
      <c r="X7" s="104">
        <f>Charges!X37</f>
        <v>23194.230000000003</v>
      </c>
      <c r="Y7" s="374">
        <f>Charges!Y37</f>
        <v>23498.170000000002</v>
      </c>
      <c r="Z7" s="353">
        <f>Charges!Z37</f>
        <v>31421.06</v>
      </c>
      <c r="AA7" s="104">
        <f>Charges!AA37</f>
        <v>30869.190000000002</v>
      </c>
      <c r="AB7" s="104">
        <f>Charges!AB37</f>
        <v>31239.56</v>
      </c>
      <c r="AC7" s="104">
        <f>Charges!AC37</f>
        <v>31636.530000000002</v>
      </c>
      <c r="AD7" s="104">
        <f>Charges!AD37</f>
        <v>32401.690000000002</v>
      </c>
      <c r="AE7" s="104">
        <f>Charges!AE37</f>
        <v>32858.44</v>
      </c>
      <c r="AF7" s="104">
        <f>Charges!AF37</f>
        <v>33345.08</v>
      </c>
      <c r="AG7" s="104">
        <f>Charges!AG37</f>
        <v>33863.29</v>
      </c>
      <c r="AH7" s="104">
        <f>Charges!AH37</f>
        <v>34423.01</v>
      </c>
      <c r="AI7" s="104">
        <f>Charges!AI37</f>
        <v>35020.950000000004</v>
      </c>
      <c r="AJ7" s="104">
        <f>Charges!AJ37</f>
        <v>35655.43</v>
      </c>
      <c r="AK7" s="105">
        <f>Charges!AK37</f>
        <v>36336.39</v>
      </c>
    </row>
    <row r="8" spans="1:37">
      <c r="A8" s="26" t="s">
        <v>86</v>
      </c>
      <c r="B8" s="230">
        <f>'Masse-salariale'!B30</f>
        <v>7791</v>
      </c>
      <c r="C8" s="231">
        <f>'Masse-salariale'!C30</f>
        <v>7791</v>
      </c>
      <c r="D8" s="231">
        <f>'Masse-salariale'!D30</f>
        <v>7791</v>
      </c>
      <c r="E8" s="231">
        <f>'Masse-salariale'!E30</f>
        <v>7791</v>
      </c>
      <c r="F8" s="231">
        <f>'Masse-salariale'!F30</f>
        <v>7791</v>
      </c>
      <c r="G8" s="231">
        <f>'Masse-salariale'!G30</f>
        <v>11466</v>
      </c>
      <c r="H8" s="231">
        <f>'Masse-salariale'!H30</f>
        <v>11466</v>
      </c>
      <c r="I8" s="231">
        <f>'Masse-salariale'!I30</f>
        <v>11466</v>
      </c>
      <c r="J8" s="231">
        <f>'Masse-salariale'!J30</f>
        <v>11466</v>
      </c>
      <c r="K8" s="231">
        <f>'Masse-salariale'!K30</f>
        <v>11466</v>
      </c>
      <c r="L8" s="231">
        <f>'Masse-salariale'!L30</f>
        <v>14847</v>
      </c>
      <c r="M8" s="361">
        <f>'Masse-salariale'!M30</f>
        <v>14847</v>
      </c>
      <c r="N8" s="375">
        <f>'Masse-salariale'!N30</f>
        <v>16023</v>
      </c>
      <c r="O8" s="231">
        <f>'Masse-salariale'!O30</f>
        <v>16023</v>
      </c>
      <c r="P8" s="231">
        <f>'Masse-salariale'!P30</f>
        <v>16023</v>
      </c>
      <c r="Q8" s="231">
        <f>'Masse-salariale'!Q30</f>
        <v>16023</v>
      </c>
      <c r="R8" s="231">
        <f>'Masse-salariale'!R30</f>
        <v>16023</v>
      </c>
      <c r="S8" s="231">
        <f>'Masse-salariale'!S30</f>
        <v>16023</v>
      </c>
      <c r="T8" s="231">
        <f>'Masse-salariale'!T30</f>
        <v>16023</v>
      </c>
      <c r="U8" s="231">
        <f>'Masse-salariale'!U30</f>
        <v>16023</v>
      </c>
      <c r="V8" s="231">
        <f>'Masse-salariale'!V30</f>
        <v>16023</v>
      </c>
      <c r="W8" s="231">
        <f>'Masse-salariale'!W30</f>
        <v>16023</v>
      </c>
      <c r="X8" s="231">
        <f>'Masse-salariale'!X30</f>
        <v>16023</v>
      </c>
      <c r="Y8" s="376">
        <f>'Masse-salariale'!Y30</f>
        <v>16023</v>
      </c>
      <c r="Z8" s="354">
        <f>'Masse-salariale'!Z30</f>
        <v>17493</v>
      </c>
      <c r="AA8" s="231">
        <f>'Masse-salariale'!AA30</f>
        <v>24549</v>
      </c>
      <c r="AB8" s="231">
        <f>'Masse-salariale'!AB30</f>
        <v>24549</v>
      </c>
      <c r="AC8" s="231">
        <f>'Masse-salariale'!AC30</f>
        <v>24549</v>
      </c>
      <c r="AD8" s="231">
        <f>'Masse-salariale'!AD30</f>
        <v>24549</v>
      </c>
      <c r="AE8" s="231">
        <f>'Masse-salariale'!AE30</f>
        <v>24549</v>
      </c>
      <c r="AF8" s="231">
        <f>'Masse-salariale'!AF30</f>
        <v>24549</v>
      </c>
      <c r="AG8" s="231">
        <f>'Masse-salariale'!AG30</f>
        <v>24549</v>
      </c>
      <c r="AH8" s="231">
        <f>'Masse-salariale'!AH30</f>
        <v>24549</v>
      </c>
      <c r="AI8" s="231">
        <f>'Masse-salariale'!AI30</f>
        <v>24549</v>
      </c>
      <c r="AJ8" s="231">
        <f>'Masse-salariale'!AJ30</f>
        <v>24549</v>
      </c>
      <c r="AK8" s="232">
        <f>'Masse-salariale'!AK30</f>
        <v>24549</v>
      </c>
    </row>
    <row r="9" spans="1:37">
      <c r="A9" s="144" t="s">
        <v>133</v>
      </c>
      <c r="B9" s="236">
        <f>B$7+B$8</f>
        <v>16449.75</v>
      </c>
      <c r="C9" s="237">
        <f t="shared" ref="C9:AK9" si="0">C$7+C$8</f>
        <v>10375.75</v>
      </c>
      <c r="D9" s="237">
        <f t="shared" si="0"/>
        <v>10990.24</v>
      </c>
      <c r="E9" s="237">
        <f t="shared" si="0"/>
        <v>17690.239999999998</v>
      </c>
      <c r="F9" s="237">
        <f t="shared" si="0"/>
        <v>17690.239999999998</v>
      </c>
      <c r="G9" s="237">
        <f t="shared" si="0"/>
        <v>21931.489999999998</v>
      </c>
      <c r="H9" s="237">
        <f t="shared" si="0"/>
        <v>21931.489999999998</v>
      </c>
      <c r="I9" s="237">
        <f t="shared" si="0"/>
        <v>21931.489999999998</v>
      </c>
      <c r="J9" s="237">
        <f t="shared" si="0"/>
        <v>21931.489999999998</v>
      </c>
      <c r="K9" s="237">
        <f t="shared" si="0"/>
        <v>21931.489999999998</v>
      </c>
      <c r="L9" s="237">
        <f t="shared" si="0"/>
        <v>25878.739999999998</v>
      </c>
      <c r="M9" s="362">
        <f t="shared" si="0"/>
        <v>25878.739999999998</v>
      </c>
      <c r="N9" s="377">
        <f t="shared" si="0"/>
        <v>30152.79</v>
      </c>
      <c r="O9" s="237">
        <f t="shared" si="0"/>
        <v>29411.57</v>
      </c>
      <c r="P9" s="237">
        <f t="shared" si="0"/>
        <v>29576</v>
      </c>
      <c r="Q9" s="237">
        <f t="shared" si="0"/>
        <v>29752.050000000003</v>
      </c>
      <c r="R9" s="237">
        <f t="shared" si="0"/>
        <v>29941.4</v>
      </c>
      <c r="S9" s="237">
        <f t="shared" si="0"/>
        <v>36842.370000000003</v>
      </c>
      <c r="T9" s="237">
        <f t="shared" si="0"/>
        <v>37056.639999999999</v>
      </c>
      <c r="U9" s="237">
        <f t="shared" si="0"/>
        <v>38420</v>
      </c>
      <c r="V9" s="237">
        <f t="shared" si="0"/>
        <v>38669.130000000005</v>
      </c>
      <c r="W9" s="237">
        <f t="shared" si="0"/>
        <v>38936.53</v>
      </c>
      <c r="X9" s="237">
        <f t="shared" si="0"/>
        <v>39217.230000000003</v>
      </c>
      <c r="Y9" s="238">
        <f t="shared" si="0"/>
        <v>39521.17</v>
      </c>
      <c r="Z9" s="355">
        <f t="shared" si="0"/>
        <v>48914.06</v>
      </c>
      <c r="AA9" s="237">
        <f t="shared" si="0"/>
        <v>55418.19</v>
      </c>
      <c r="AB9" s="237">
        <f t="shared" si="0"/>
        <v>55788.56</v>
      </c>
      <c r="AC9" s="237">
        <f t="shared" si="0"/>
        <v>56185.53</v>
      </c>
      <c r="AD9" s="237">
        <f t="shared" si="0"/>
        <v>56950.69</v>
      </c>
      <c r="AE9" s="237">
        <f t="shared" si="0"/>
        <v>57407.44</v>
      </c>
      <c r="AF9" s="237">
        <f t="shared" si="0"/>
        <v>57894.080000000002</v>
      </c>
      <c r="AG9" s="237">
        <f t="shared" si="0"/>
        <v>58412.29</v>
      </c>
      <c r="AH9" s="237">
        <f t="shared" si="0"/>
        <v>58972.01</v>
      </c>
      <c r="AI9" s="237">
        <f t="shared" si="0"/>
        <v>59569.950000000004</v>
      </c>
      <c r="AJ9" s="237">
        <f t="shared" si="0"/>
        <v>60204.43</v>
      </c>
      <c r="AK9" s="238">
        <f t="shared" si="0"/>
        <v>60885.39</v>
      </c>
    </row>
    <row r="10" spans="1:37" ht="16.5" thickBot="1">
      <c r="A10" s="26" t="s">
        <v>87</v>
      </c>
      <c r="B10" s="233">
        <f>Investissements!B15</f>
        <v>137.75</v>
      </c>
      <c r="C10" s="234">
        <f>Investissements!C15</f>
        <v>137.75</v>
      </c>
      <c r="D10" s="234">
        <f>Investissements!D15</f>
        <v>137.75</v>
      </c>
      <c r="E10" s="234">
        <f>Investissements!E15</f>
        <v>137.75</v>
      </c>
      <c r="F10" s="234">
        <f>Investissements!F15</f>
        <v>137.75</v>
      </c>
      <c r="G10" s="234">
        <f>Investissements!G15</f>
        <v>182.33333333333331</v>
      </c>
      <c r="H10" s="234">
        <f>Investissements!H15</f>
        <v>182.33333333333331</v>
      </c>
      <c r="I10" s="234">
        <f>Investissements!I15</f>
        <v>182.33333333333331</v>
      </c>
      <c r="J10" s="234">
        <f>Investissements!J15</f>
        <v>182.33333333333331</v>
      </c>
      <c r="K10" s="234">
        <f>Investissements!K15</f>
        <v>182.33333333333331</v>
      </c>
      <c r="L10" s="234">
        <f>Investissements!L15</f>
        <v>226.91666666666666</v>
      </c>
      <c r="M10" s="363">
        <f>Investissements!M15</f>
        <v>226.91666666666666</v>
      </c>
      <c r="N10" s="378">
        <f>Investissements!N15</f>
        <v>226.91666666666666</v>
      </c>
      <c r="O10" s="234">
        <f>Investissements!O15</f>
        <v>226.91666666666666</v>
      </c>
      <c r="P10" s="234">
        <f>Investissements!P15</f>
        <v>226.91666666666666</v>
      </c>
      <c r="Q10" s="234">
        <f>Investissements!Q15</f>
        <v>226.91666666666666</v>
      </c>
      <c r="R10" s="234">
        <f>Investissements!R15</f>
        <v>226.91666666666666</v>
      </c>
      <c r="S10" s="234">
        <f>Investissements!S15</f>
        <v>226.91666666666666</v>
      </c>
      <c r="T10" s="234">
        <f>Investissements!T15</f>
        <v>226.91666666666666</v>
      </c>
      <c r="U10" s="234">
        <f>Investissements!U15</f>
        <v>316.08333333333331</v>
      </c>
      <c r="V10" s="234">
        <f>Investissements!V15</f>
        <v>316.08333333333331</v>
      </c>
      <c r="W10" s="234">
        <f>Investissements!W15</f>
        <v>316.08333333333331</v>
      </c>
      <c r="X10" s="234">
        <f>Investissements!X15</f>
        <v>316.08333333333331</v>
      </c>
      <c r="Y10" s="379">
        <f>Investissements!Y15</f>
        <v>316.08333333333331</v>
      </c>
      <c r="Z10" s="356">
        <f>Investissements!Z15</f>
        <v>316.08333333333331</v>
      </c>
      <c r="AA10" s="234">
        <f>Investissements!AA15</f>
        <v>316.08333333333331</v>
      </c>
      <c r="AB10" s="234">
        <f>Investissements!AB15</f>
        <v>316.08333333333331</v>
      </c>
      <c r="AC10" s="234">
        <f>Investissements!AC15</f>
        <v>316.08333333333331</v>
      </c>
      <c r="AD10" s="234">
        <f>Investissements!AD15</f>
        <v>316.08333333333331</v>
      </c>
      <c r="AE10" s="234">
        <f>Investissements!AE15</f>
        <v>316.08333333333331</v>
      </c>
      <c r="AF10" s="234">
        <f>Investissements!AF15</f>
        <v>316.08333333333331</v>
      </c>
      <c r="AG10" s="234">
        <f>Investissements!AG15</f>
        <v>316.08333333333331</v>
      </c>
      <c r="AH10" s="234">
        <f>Investissements!AH15</f>
        <v>316.08333333333331</v>
      </c>
      <c r="AI10" s="234">
        <f>Investissements!AI15</f>
        <v>316.08333333333331</v>
      </c>
      <c r="AJ10" s="234">
        <f>Investissements!AJ15</f>
        <v>316.08333333333331</v>
      </c>
      <c r="AK10" s="235">
        <v>0</v>
      </c>
    </row>
    <row r="11" spans="1:37" ht="16.5" thickTop="1">
      <c r="A11" s="435" t="s">
        <v>121</v>
      </c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364"/>
      <c r="N11" s="380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381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6"/>
    </row>
    <row r="12" spans="1:37" ht="16.5" thickBot="1">
      <c r="A12" s="435"/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364"/>
      <c r="N12" s="380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381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6"/>
    </row>
    <row r="13" spans="1:37" ht="16.5" thickTop="1">
      <c r="A13" s="26" t="s">
        <v>123</v>
      </c>
      <c r="B13" s="83">
        <f>B$6-(B$7+B$8-B$10)</f>
        <v>-16312</v>
      </c>
      <c r="C13" s="84">
        <f t="shared" ref="C13:AK13" si="1">C$6-(C$7+C$8)</f>
        <v>-10375.75</v>
      </c>
      <c r="D13" s="84">
        <f t="shared" si="1"/>
        <v>-10990.24</v>
      </c>
      <c r="E13" s="84">
        <f t="shared" si="1"/>
        <v>-17690.239999999998</v>
      </c>
      <c r="F13" s="84">
        <f t="shared" si="1"/>
        <v>-17690.239999999998</v>
      </c>
      <c r="G13" s="84">
        <f t="shared" si="1"/>
        <v>-5956.489999999998</v>
      </c>
      <c r="H13" s="84">
        <f t="shared" si="1"/>
        <v>-4820.489999999998</v>
      </c>
      <c r="I13" s="84">
        <f t="shared" si="1"/>
        <v>-3613.489999999998</v>
      </c>
      <c r="J13" s="84">
        <f t="shared" si="1"/>
        <v>-2335.489999999998</v>
      </c>
      <c r="K13" s="84">
        <f t="shared" si="1"/>
        <v>-986.48999999999796</v>
      </c>
      <c r="L13" s="84">
        <f t="shared" si="1"/>
        <v>-3442.739999999998</v>
      </c>
      <c r="M13" s="365">
        <f t="shared" si="1"/>
        <v>3519.260000000002</v>
      </c>
      <c r="N13" s="382">
        <f t="shared" si="1"/>
        <v>1262.2099999999991</v>
      </c>
      <c r="O13" s="84">
        <f t="shared" si="1"/>
        <v>4257.43</v>
      </c>
      <c r="P13" s="84">
        <f t="shared" si="1"/>
        <v>6442</v>
      </c>
      <c r="Q13" s="84">
        <f t="shared" si="1"/>
        <v>8780.9499999999971</v>
      </c>
      <c r="R13" s="84">
        <f t="shared" si="1"/>
        <v>11296.599999999999</v>
      </c>
      <c r="S13" s="84">
        <f t="shared" si="1"/>
        <v>7266.6299999999974</v>
      </c>
      <c r="T13" s="84">
        <f t="shared" si="1"/>
        <v>10113.36</v>
      </c>
      <c r="U13" s="84">
        <f t="shared" si="1"/>
        <v>12048</v>
      </c>
      <c r="V13" s="84">
        <f t="shared" si="1"/>
        <v>15357.869999999995</v>
      </c>
      <c r="W13" s="84">
        <f t="shared" si="1"/>
        <v>18910.47</v>
      </c>
      <c r="X13" s="84">
        <f t="shared" si="1"/>
        <v>22639.769999999997</v>
      </c>
      <c r="Y13" s="383">
        <f t="shared" si="1"/>
        <v>26677.83</v>
      </c>
      <c r="Z13" s="357">
        <f t="shared" si="1"/>
        <v>21911.940000000002</v>
      </c>
      <c r="AA13" s="84">
        <f t="shared" si="1"/>
        <v>20366.809999999998</v>
      </c>
      <c r="AB13" s="84">
        <f t="shared" si="1"/>
        <v>25287.440000000002</v>
      </c>
      <c r="AC13" s="84">
        <f t="shared" si="1"/>
        <v>30561.47</v>
      </c>
      <c r="AD13" s="84">
        <f t="shared" si="1"/>
        <v>35870.31</v>
      </c>
      <c r="AE13" s="84">
        <f t="shared" si="1"/>
        <v>41938.559999999998</v>
      </c>
      <c r="AF13" s="84">
        <f t="shared" si="1"/>
        <v>48403.92</v>
      </c>
      <c r="AG13" s="84">
        <f t="shared" si="1"/>
        <v>55288.71</v>
      </c>
      <c r="AH13" s="84">
        <f t="shared" si="1"/>
        <v>62724.99</v>
      </c>
      <c r="AI13" s="84">
        <f t="shared" si="1"/>
        <v>70669.049999999988</v>
      </c>
      <c r="AJ13" s="84">
        <f t="shared" si="1"/>
        <v>79098.570000000007</v>
      </c>
      <c r="AK13" s="85">
        <f t="shared" si="1"/>
        <v>88145.61</v>
      </c>
    </row>
    <row r="14" spans="1:37">
      <c r="A14" s="26" t="s">
        <v>167</v>
      </c>
      <c r="B14" s="458">
        <f>SUM(B13:D13)</f>
        <v>-37677.99</v>
      </c>
      <c r="C14" s="443"/>
      <c r="D14" s="457"/>
      <c r="E14" s="442">
        <f>SUM(E13:G13)</f>
        <v>-41336.969999999994</v>
      </c>
      <c r="F14" s="443"/>
      <c r="G14" s="457"/>
      <c r="H14" s="442">
        <f t="shared" ref="H14" si="2">SUM(H13:J13)</f>
        <v>-10769.469999999994</v>
      </c>
      <c r="I14" s="443"/>
      <c r="J14" s="457"/>
      <c r="K14" s="442">
        <f t="shared" ref="K14" si="3">SUM(K13:M13)</f>
        <v>-909.96999999999389</v>
      </c>
      <c r="L14" s="443"/>
      <c r="M14" s="460"/>
      <c r="N14" s="459">
        <f t="shared" ref="N14" si="4">SUM(N13:P13)</f>
        <v>11961.64</v>
      </c>
      <c r="O14" s="443"/>
      <c r="P14" s="457"/>
      <c r="Q14" s="442">
        <f t="shared" ref="Q14" si="5">SUM(Q13:S13)</f>
        <v>27344.179999999993</v>
      </c>
      <c r="R14" s="443"/>
      <c r="S14" s="457"/>
      <c r="T14" s="442">
        <f t="shared" ref="T14" si="6">SUM(T13:V13)</f>
        <v>37519.229999999996</v>
      </c>
      <c r="U14" s="443"/>
      <c r="V14" s="457"/>
      <c r="W14" s="442">
        <f t="shared" ref="W14" si="7">SUM(W13:Y13)</f>
        <v>68228.070000000007</v>
      </c>
      <c r="X14" s="443"/>
      <c r="Y14" s="444"/>
      <c r="Z14" s="443">
        <f t="shared" ref="Z14" si="8">SUM(Z13:AB13)</f>
        <v>67566.19</v>
      </c>
      <c r="AA14" s="443"/>
      <c r="AB14" s="457"/>
      <c r="AC14" s="442">
        <f t="shared" ref="AC14" si="9">SUM(AC13:AE13)</f>
        <v>108370.34</v>
      </c>
      <c r="AD14" s="443"/>
      <c r="AE14" s="457"/>
      <c r="AF14" s="442">
        <f t="shared" ref="AF14" si="10">SUM(AF13:AH13)</f>
        <v>166417.62</v>
      </c>
      <c r="AG14" s="443"/>
      <c r="AH14" s="457"/>
      <c r="AI14" s="442">
        <f>SUM(AI13:AK13)</f>
        <v>237913.22999999998</v>
      </c>
      <c r="AJ14" s="443"/>
      <c r="AK14" s="461"/>
    </row>
    <row r="15" spans="1:37" ht="16.5" thickBot="1">
      <c r="A15" s="26" t="s">
        <v>127</v>
      </c>
      <c r="B15" s="77">
        <f>B13</f>
        <v>-16312</v>
      </c>
      <c r="C15" s="78">
        <f>B15+C$13</f>
        <v>-26687.75</v>
      </c>
      <c r="D15" s="78">
        <f t="shared" ref="D15:AK15" si="11">C15+D$13</f>
        <v>-37677.99</v>
      </c>
      <c r="E15" s="78">
        <f t="shared" si="11"/>
        <v>-55368.229999999996</v>
      </c>
      <c r="F15" s="78">
        <f t="shared" si="11"/>
        <v>-73058.47</v>
      </c>
      <c r="G15" s="78">
        <f t="shared" si="11"/>
        <v>-79014.959999999992</v>
      </c>
      <c r="H15" s="78">
        <f t="shared" si="11"/>
        <v>-83835.449999999983</v>
      </c>
      <c r="I15" s="78">
        <f t="shared" si="11"/>
        <v>-87448.939999999973</v>
      </c>
      <c r="J15" s="78">
        <f t="shared" si="11"/>
        <v>-89784.429999999964</v>
      </c>
      <c r="K15" s="78">
        <f t="shared" si="11"/>
        <v>-90770.919999999955</v>
      </c>
      <c r="L15" s="78">
        <f t="shared" si="11"/>
        <v>-94213.659999999945</v>
      </c>
      <c r="M15" s="366">
        <f>L15+M$13</f>
        <v>-90694.399999999936</v>
      </c>
      <c r="N15" s="384">
        <f>M15+N$13</f>
        <v>-89432.189999999944</v>
      </c>
      <c r="O15" s="78">
        <f t="shared" si="11"/>
        <v>-85174.759999999951</v>
      </c>
      <c r="P15" s="78">
        <f t="shared" si="11"/>
        <v>-78732.759999999951</v>
      </c>
      <c r="Q15" s="78">
        <f t="shared" si="11"/>
        <v>-69951.809999999954</v>
      </c>
      <c r="R15" s="78">
        <f t="shared" si="11"/>
        <v>-58655.209999999955</v>
      </c>
      <c r="S15" s="78">
        <f t="shared" si="11"/>
        <v>-51388.579999999958</v>
      </c>
      <c r="T15" s="78">
        <f t="shared" si="11"/>
        <v>-41275.219999999958</v>
      </c>
      <c r="U15" s="78">
        <f t="shared" si="11"/>
        <v>-29227.219999999958</v>
      </c>
      <c r="V15" s="78">
        <f t="shared" si="11"/>
        <v>-13869.349999999962</v>
      </c>
      <c r="W15" s="78">
        <f t="shared" si="11"/>
        <v>5041.120000000039</v>
      </c>
      <c r="X15" s="78">
        <f t="shared" si="11"/>
        <v>27680.890000000036</v>
      </c>
      <c r="Y15" s="385">
        <f>X15+Y$13</f>
        <v>54358.720000000038</v>
      </c>
      <c r="Z15" s="358">
        <f>Y15+Z$13</f>
        <v>76270.660000000033</v>
      </c>
      <c r="AA15" s="78">
        <f>Z15+AA$13</f>
        <v>96637.47000000003</v>
      </c>
      <c r="AB15" s="78">
        <f t="shared" si="11"/>
        <v>121924.91000000003</v>
      </c>
      <c r="AC15" s="78">
        <f t="shared" si="11"/>
        <v>152486.38000000003</v>
      </c>
      <c r="AD15" s="78">
        <f t="shared" si="11"/>
        <v>188356.69000000003</v>
      </c>
      <c r="AE15" s="78">
        <f t="shared" si="11"/>
        <v>230295.25000000003</v>
      </c>
      <c r="AF15" s="78">
        <f t="shared" si="11"/>
        <v>278699.17000000004</v>
      </c>
      <c r="AG15" s="78">
        <f t="shared" si="11"/>
        <v>333987.88000000006</v>
      </c>
      <c r="AH15" s="78">
        <f t="shared" si="11"/>
        <v>396712.87000000005</v>
      </c>
      <c r="AI15" s="78">
        <f t="shared" si="11"/>
        <v>467381.92000000004</v>
      </c>
      <c r="AJ15" s="78">
        <f t="shared" si="11"/>
        <v>546480.49</v>
      </c>
      <c r="AK15" s="79">
        <f t="shared" si="11"/>
        <v>634626.1</v>
      </c>
    </row>
    <row r="16" spans="1:37" ht="16.5" thickTop="1">
      <c r="A16" s="435" t="s">
        <v>125</v>
      </c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64"/>
      <c r="N16" s="380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381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6"/>
    </row>
    <row r="17" spans="1:37" ht="16.5" thickBot="1">
      <c r="A17" s="435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64"/>
      <c r="N17" s="380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381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6"/>
    </row>
    <row r="18" spans="1:37" ht="16.5" thickTop="1">
      <c r="A18" s="27" t="s">
        <v>122</v>
      </c>
      <c r="B18" s="445">
        <f>SUM(B13:M13)</f>
        <v>-90694.399999999936</v>
      </c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7"/>
      <c r="N18" s="451">
        <f>SUM(N13:Y13)</f>
        <v>145053.12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  <c r="Z18" s="469">
        <f>SUM(Z13:AK13)</f>
        <v>580267.38</v>
      </c>
      <c r="AA18" s="470"/>
      <c r="AB18" s="470"/>
      <c r="AC18" s="470"/>
      <c r="AD18" s="470"/>
      <c r="AE18" s="470"/>
      <c r="AF18" s="470"/>
      <c r="AG18" s="470"/>
      <c r="AH18" s="470"/>
      <c r="AI18" s="470"/>
      <c r="AJ18" s="470"/>
      <c r="AK18" s="471"/>
    </row>
    <row r="19" spans="1:37">
      <c r="A19" s="27" t="s">
        <v>124</v>
      </c>
      <c r="B19" s="448">
        <f>IF(B18&lt;0,0,IF(B18&lt;Parametres!$B$43,B18*Parametres!$B$41,IF(B18&gt;Parametres!$B$43,B18*Parametres!$B$40,0)))</f>
        <v>0</v>
      </c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50"/>
      <c r="N19" s="454">
        <f>IF(Y15&lt;0,0,IF(Y15&lt;Parametres!$B$43,Y15*Parametres!$B$41,IF(Y15&gt;Parametres!$B$43,Y15*Parametres!$B$40,0)))</f>
        <v>17938.377600000014</v>
      </c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6"/>
      <c r="Z19" s="472">
        <v>242944.46750779176</v>
      </c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73"/>
    </row>
    <row r="20" spans="1:37" ht="16.5" thickBot="1">
      <c r="A20" s="52" t="s">
        <v>93</v>
      </c>
      <c r="B20" s="462">
        <f>SUM(B13:M13)-B19</f>
        <v>-90694.399999999936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4"/>
      <c r="N20" s="465">
        <f>SUM(N13:Y13)-N19</f>
        <v>127114.74239999999</v>
      </c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6"/>
      <c r="Z20" s="467">
        <f>SUM(Z13:AK13)-Z19</f>
        <v>337322.91249220824</v>
      </c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8"/>
    </row>
    <row r="21" spans="1:37" ht="16.5" thickTop="1"/>
  </sheetData>
  <mergeCells count="40">
    <mergeCell ref="A1:A3"/>
    <mergeCell ref="B1:M1"/>
    <mergeCell ref="N1:Y1"/>
    <mergeCell ref="Z1:AK1"/>
    <mergeCell ref="A11:A1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I2:AK2"/>
    <mergeCell ref="B20:M20"/>
    <mergeCell ref="N20:Y20"/>
    <mergeCell ref="Z20:AK20"/>
    <mergeCell ref="Z18:AK18"/>
    <mergeCell ref="Z19:AK19"/>
    <mergeCell ref="AI14:AK14"/>
    <mergeCell ref="AF14:AH14"/>
    <mergeCell ref="AC14:AE14"/>
    <mergeCell ref="Z14:AB14"/>
    <mergeCell ref="AF2:AH2"/>
    <mergeCell ref="W14:Y14"/>
    <mergeCell ref="A4:A5"/>
    <mergeCell ref="B18:M18"/>
    <mergeCell ref="A16:A17"/>
    <mergeCell ref="B19:M19"/>
    <mergeCell ref="N18:Y18"/>
    <mergeCell ref="N19:Y19"/>
    <mergeCell ref="E14:G14"/>
    <mergeCell ref="B14:D14"/>
    <mergeCell ref="T14:V14"/>
    <mergeCell ref="Q14:S14"/>
    <mergeCell ref="N14:P14"/>
    <mergeCell ref="K14:M14"/>
    <mergeCell ref="H14:J14"/>
  </mergeCells>
  <conditionalFormatting sqref="B18:AK18">
    <cfRule type="cellIs" dxfId="25" priority="13" operator="greaterThan">
      <formula>0</formula>
    </cfRule>
    <cfRule type="cellIs" dxfId="24" priority="14" operator="lessThanOrEqual">
      <formula>0</formula>
    </cfRule>
  </conditionalFormatting>
  <conditionalFormatting sqref="B19:AK19">
    <cfRule type="cellIs" dxfId="23" priority="15" operator="equal">
      <formula>0</formula>
    </cfRule>
    <cfRule type="cellIs" dxfId="22" priority="16" operator="notEqual">
      <formula>0</formula>
    </cfRule>
  </conditionalFormatting>
  <conditionalFormatting sqref="B20:AK20">
    <cfRule type="cellIs" dxfId="21" priority="11" operator="greaterThan">
      <formula>0</formula>
    </cfRule>
    <cfRule type="cellIs" dxfId="20" priority="12" operator="lessThanOrEqual">
      <formula>0</formula>
    </cfRule>
  </conditionalFormatting>
  <conditionalFormatting sqref="B13:AK13">
    <cfRule type="cellIs" dxfId="19" priority="3" operator="lessThan">
      <formula>0</formula>
    </cfRule>
    <cfRule type="cellIs" dxfId="18" priority="4" operator="greaterThan">
      <formula>0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 B14 AI14 H14 K14 N14 Q14 T14 W14 Z14 AC14 AF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AK1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workbookViewId="0">
      <pane xSplit="1" ySplit="3" topLeftCell="F4" activePane="bottomRight" state="frozenSplit"/>
      <selection pane="topRight" activeCell="I1" sqref="I1"/>
      <selection pane="bottomLeft" activeCell="A20" sqref="A20"/>
      <selection pane="bottomRight" activeCell="A22" sqref="A22"/>
    </sheetView>
  </sheetViews>
  <sheetFormatPr baseColWidth="10" defaultRowHeight="15" x14ac:dyDescent="0"/>
  <cols>
    <col min="1" max="1" width="26.5" bestFit="1" customWidth="1"/>
    <col min="2" max="36" width="13.33203125" bestFit="1" customWidth="1"/>
    <col min="37" max="37" width="14.83203125" bestFit="1" customWidth="1"/>
  </cols>
  <sheetData>
    <row r="1" spans="1:37" ht="16.5" thickTop="1">
      <c r="A1" s="430" t="s">
        <v>128</v>
      </c>
      <c r="B1" s="432" t="s">
        <v>99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 t="s">
        <v>100</v>
      </c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 t="s">
        <v>101</v>
      </c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4"/>
    </row>
    <row r="2" spans="1:37">
      <c r="A2" s="431"/>
      <c r="B2" s="425" t="s">
        <v>143</v>
      </c>
      <c r="C2" s="426"/>
      <c r="D2" s="427"/>
      <c r="E2" s="428" t="s">
        <v>144</v>
      </c>
      <c r="F2" s="426"/>
      <c r="G2" s="427"/>
      <c r="H2" s="428" t="s">
        <v>145</v>
      </c>
      <c r="I2" s="426"/>
      <c r="J2" s="427"/>
      <c r="K2" s="428" t="s">
        <v>146</v>
      </c>
      <c r="L2" s="426"/>
      <c r="M2" s="427"/>
      <c r="N2" s="428" t="s">
        <v>147</v>
      </c>
      <c r="O2" s="426"/>
      <c r="P2" s="427"/>
      <c r="Q2" s="428" t="s">
        <v>150</v>
      </c>
      <c r="R2" s="426"/>
      <c r="S2" s="427"/>
      <c r="T2" s="428" t="s">
        <v>149</v>
      </c>
      <c r="U2" s="426"/>
      <c r="V2" s="427"/>
      <c r="W2" s="428" t="s">
        <v>151</v>
      </c>
      <c r="X2" s="426"/>
      <c r="Y2" s="427"/>
      <c r="Z2" s="428" t="s">
        <v>148</v>
      </c>
      <c r="AA2" s="426"/>
      <c r="AB2" s="427"/>
      <c r="AC2" s="428" t="s">
        <v>152</v>
      </c>
      <c r="AD2" s="426"/>
      <c r="AE2" s="427"/>
      <c r="AF2" s="428" t="s">
        <v>153</v>
      </c>
      <c r="AG2" s="426"/>
      <c r="AH2" s="427"/>
      <c r="AI2" s="428" t="s">
        <v>154</v>
      </c>
      <c r="AJ2" s="426"/>
      <c r="AK2" s="429"/>
    </row>
    <row r="3" spans="1:37" ht="16.5" thickBot="1">
      <c r="A3" s="431"/>
      <c r="B3" s="24">
        <f>CA!B3</f>
        <v>41456</v>
      </c>
      <c r="C3" s="24">
        <f>CA!C3</f>
        <v>41487</v>
      </c>
      <c r="D3" s="24">
        <f>CA!D3</f>
        <v>41518</v>
      </c>
      <c r="E3" s="24">
        <f>CA!E3</f>
        <v>41548</v>
      </c>
      <c r="F3" s="24">
        <f>CA!F3</f>
        <v>41579</v>
      </c>
      <c r="G3" s="24">
        <f>CA!G3</f>
        <v>41609</v>
      </c>
      <c r="H3" s="24">
        <f>CA!H3</f>
        <v>41640</v>
      </c>
      <c r="I3" s="24">
        <f>CA!I3</f>
        <v>41671</v>
      </c>
      <c r="J3" s="24">
        <f>CA!J3</f>
        <v>41699</v>
      </c>
      <c r="K3" s="24">
        <f>CA!K3</f>
        <v>41730</v>
      </c>
      <c r="L3" s="24">
        <f>CA!L3</f>
        <v>41760</v>
      </c>
      <c r="M3" s="24">
        <f>CA!M3</f>
        <v>41791</v>
      </c>
      <c r="N3" s="24">
        <f>CA!N3</f>
        <v>41821</v>
      </c>
      <c r="O3" s="24">
        <f>CA!O3</f>
        <v>41852</v>
      </c>
      <c r="P3" s="24">
        <f>CA!P3</f>
        <v>41883</v>
      </c>
      <c r="Q3" s="24">
        <f>CA!Q3</f>
        <v>41913</v>
      </c>
      <c r="R3" s="24">
        <f>CA!R3</f>
        <v>41944</v>
      </c>
      <c r="S3" s="24">
        <f>CA!S3</f>
        <v>41974</v>
      </c>
      <c r="T3" s="24">
        <f>CA!T3</f>
        <v>42005</v>
      </c>
      <c r="U3" s="24">
        <f>CA!U3</f>
        <v>42036</v>
      </c>
      <c r="V3" s="24">
        <f>CA!V3</f>
        <v>42064</v>
      </c>
      <c r="W3" s="24">
        <f>CA!W3</f>
        <v>42095</v>
      </c>
      <c r="X3" s="24">
        <f>CA!X3</f>
        <v>42125</v>
      </c>
      <c r="Y3" s="24">
        <f>CA!Y3</f>
        <v>42156</v>
      </c>
      <c r="Z3" s="24">
        <f>CA!Z3</f>
        <v>42186</v>
      </c>
      <c r="AA3" s="24">
        <f>CA!AA3</f>
        <v>42217</v>
      </c>
      <c r="AB3" s="24">
        <f>CA!AB3</f>
        <v>42248</v>
      </c>
      <c r="AC3" s="24">
        <f>CA!AC3</f>
        <v>42278</v>
      </c>
      <c r="AD3" s="24">
        <f>CA!AD3</f>
        <v>42309</v>
      </c>
      <c r="AE3" s="24">
        <f>CA!AE3</f>
        <v>42339</v>
      </c>
      <c r="AF3" s="24">
        <f>CA!AF3</f>
        <v>42370</v>
      </c>
      <c r="AG3" s="24">
        <f>CA!AG3</f>
        <v>42401</v>
      </c>
      <c r="AH3" s="24">
        <f>CA!AH3</f>
        <v>42430</v>
      </c>
      <c r="AI3" s="24">
        <f>CA!AI3</f>
        <v>42461</v>
      </c>
      <c r="AJ3" s="24">
        <f>CA!AJ3</f>
        <v>42491</v>
      </c>
      <c r="AK3" s="336">
        <f>CA!AK3</f>
        <v>42522</v>
      </c>
    </row>
    <row r="4" spans="1:37" ht="17" customHeight="1" thickTop="1">
      <c r="A4" s="435" t="s">
        <v>132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262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262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1"/>
    </row>
    <row r="5" spans="1:37" ht="17" customHeight="1" thickBot="1">
      <c r="A5" s="435"/>
      <c r="B5" s="44"/>
      <c r="C5" s="40"/>
      <c r="D5" s="40"/>
      <c r="E5" s="40"/>
      <c r="F5" s="40"/>
      <c r="G5" s="40"/>
      <c r="H5" s="40"/>
      <c r="I5" s="40"/>
      <c r="J5" s="40"/>
      <c r="K5" s="40"/>
      <c r="L5" s="40"/>
      <c r="M5" s="263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263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5"/>
    </row>
    <row r="6" spans="1:37" ht="16.5" thickTop="1">
      <c r="A6" s="26" t="s">
        <v>121</v>
      </c>
      <c r="B6" s="168">
        <f>'Comptes de resultats'!B$13</f>
        <v>-16312</v>
      </c>
      <c r="C6" s="169">
        <f>'Comptes de resultats'!C$13</f>
        <v>-10375.75</v>
      </c>
      <c r="D6" s="169">
        <f>'Comptes de resultats'!D$13</f>
        <v>-10990.24</v>
      </c>
      <c r="E6" s="169">
        <f>'Comptes de resultats'!E$13</f>
        <v>-17690.239999999998</v>
      </c>
      <c r="F6" s="169">
        <f>'Comptes de resultats'!F$13</f>
        <v>-17690.239999999998</v>
      </c>
      <c r="G6" s="169">
        <f>'Comptes de resultats'!G$13</f>
        <v>-5956.489999999998</v>
      </c>
      <c r="H6" s="169">
        <f>'Comptes de resultats'!H$13</f>
        <v>-4820.489999999998</v>
      </c>
      <c r="I6" s="169">
        <f>'Comptes de resultats'!I$13</f>
        <v>-3613.489999999998</v>
      </c>
      <c r="J6" s="169">
        <f>'Comptes de resultats'!J$13</f>
        <v>-2335.489999999998</v>
      </c>
      <c r="K6" s="169">
        <f>'Comptes de resultats'!K$13</f>
        <v>-986.48999999999796</v>
      </c>
      <c r="L6" s="169">
        <f>'Comptes de resultats'!L$13</f>
        <v>-3442.739999999998</v>
      </c>
      <c r="M6" s="391">
        <f>'Comptes de resultats'!M$13</f>
        <v>3519.260000000002</v>
      </c>
      <c r="N6" s="386">
        <f>'Comptes de resultats'!N$13</f>
        <v>1262.2099999999991</v>
      </c>
      <c r="O6" s="169">
        <f>'Comptes de resultats'!O$13</f>
        <v>4257.43</v>
      </c>
      <c r="P6" s="169">
        <f>'Comptes de resultats'!P$13</f>
        <v>6442</v>
      </c>
      <c r="Q6" s="169">
        <f>'Comptes de resultats'!Q$13</f>
        <v>8780.9499999999971</v>
      </c>
      <c r="R6" s="169">
        <f>'Comptes de resultats'!R$13</f>
        <v>11296.599999999999</v>
      </c>
      <c r="S6" s="169">
        <f>'Comptes de resultats'!S$13</f>
        <v>7266.6299999999974</v>
      </c>
      <c r="T6" s="169">
        <f>'Comptes de resultats'!T$13</f>
        <v>10113.36</v>
      </c>
      <c r="U6" s="169">
        <f>'Comptes de resultats'!U$13</f>
        <v>12048</v>
      </c>
      <c r="V6" s="169">
        <f>'Comptes de resultats'!V$13</f>
        <v>15357.869999999995</v>
      </c>
      <c r="W6" s="169">
        <f>'Comptes de resultats'!W$13</f>
        <v>18910.47</v>
      </c>
      <c r="X6" s="169">
        <f>'Comptes de resultats'!X$13</f>
        <v>22639.769999999997</v>
      </c>
      <c r="Y6" s="391">
        <f>'Comptes de resultats'!Y$13</f>
        <v>26677.83</v>
      </c>
      <c r="Z6" s="386">
        <f>'Comptes de resultats'!Z$13</f>
        <v>21911.940000000002</v>
      </c>
      <c r="AA6" s="169">
        <f>'Comptes de resultats'!AA$13</f>
        <v>20366.809999999998</v>
      </c>
      <c r="AB6" s="169">
        <f>'Comptes de resultats'!AB$13</f>
        <v>25287.440000000002</v>
      </c>
      <c r="AC6" s="169">
        <f>'Comptes de resultats'!AC$13</f>
        <v>30561.47</v>
      </c>
      <c r="AD6" s="169">
        <f>'Comptes de resultats'!AD$13</f>
        <v>35870.31</v>
      </c>
      <c r="AE6" s="169">
        <f>'Comptes de resultats'!AE$13</f>
        <v>41938.559999999998</v>
      </c>
      <c r="AF6" s="169">
        <f>'Comptes de resultats'!AF$13</f>
        <v>48403.92</v>
      </c>
      <c r="AG6" s="169">
        <f>'Comptes de resultats'!AG$13</f>
        <v>55288.71</v>
      </c>
      <c r="AH6" s="169">
        <f>'Comptes de resultats'!AH$13</f>
        <v>62724.99</v>
      </c>
      <c r="AI6" s="169">
        <f>'Comptes de resultats'!AI$13</f>
        <v>70669.049999999988</v>
      </c>
      <c r="AJ6" s="169">
        <f>'Comptes de resultats'!AJ$13</f>
        <v>79098.570000000007</v>
      </c>
      <c r="AK6" s="170">
        <f>'Comptes de resultats'!AK$13</f>
        <v>88145.61</v>
      </c>
    </row>
    <row r="7" spans="1:37">
      <c r="A7" s="26" t="s">
        <v>2</v>
      </c>
      <c r="B7" s="171">
        <f>TVA!B$12</f>
        <v>-1697.115</v>
      </c>
      <c r="C7" s="172">
        <f>TVA!C$12</f>
        <v>-1697.115</v>
      </c>
      <c r="D7" s="172">
        <f>TVA!D$12</f>
        <v>-1697.115</v>
      </c>
      <c r="E7" s="172">
        <f>TVA!E$12</f>
        <v>-1697.115</v>
      </c>
      <c r="F7" s="172">
        <f>TVA!F$12</f>
        <v>-1697.115</v>
      </c>
      <c r="G7" s="172">
        <f>TVA!G$12</f>
        <v>1433.9849999999999</v>
      </c>
      <c r="H7" s="172">
        <f>TVA!H$12</f>
        <v>1302.5199600000001</v>
      </c>
      <c r="I7" s="172">
        <f>TVA!I$12</f>
        <v>1539.0919599999997</v>
      </c>
      <c r="J7" s="172">
        <f>TVA!J$12</f>
        <v>1789.57996</v>
      </c>
      <c r="K7" s="172">
        <f>TVA!K$12</f>
        <v>2053.98396</v>
      </c>
      <c r="L7" s="172">
        <f>TVA!L$12</f>
        <v>2235.2349600000002</v>
      </c>
      <c r="M7" s="392">
        <f>TVA!M$12</f>
        <v>3599.7869599999999</v>
      </c>
      <c r="N7" s="387">
        <f>TVA!N$12</f>
        <v>3387.9011600000003</v>
      </c>
      <c r="O7" s="172">
        <f>TVA!O$12</f>
        <v>3974.9642800000006</v>
      </c>
      <c r="P7" s="172">
        <f>TVA!P$12</f>
        <v>4403.1400000000003</v>
      </c>
      <c r="Q7" s="172">
        <f>TVA!Q$12</f>
        <v>4861.5741999999991</v>
      </c>
      <c r="R7" s="172">
        <f>TVA!R$12</f>
        <v>5354.6415999999999</v>
      </c>
      <c r="S7" s="172">
        <f>TVA!S$12</f>
        <v>4564.7674799999986</v>
      </c>
      <c r="T7" s="172">
        <f>TVA!T$12</f>
        <v>5122.7265599999992</v>
      </c>
      <c r="U7" s="172">
        <f>TVA!U$12</f>
        <v>5501.9160000000002</v>
      </c>
      <c r="V7" s="172">
        <f>TVA!V$12</f>
        <v>6150.6505200000011</v>
      </c>
      <c r="W7" s="172">
        <f>TVA!W$12</f>
        <v>6846.9601199999997</v>
      </c>
      <c r="X7" s="172">
        <f>TVA!X$12</f>
        <v>7577.9029199999986</v>
      </c>
      <c r="Y7" s="392">
        <f>TVA!Y$12</f>
        <v>8369.3626800000002</v>
      </c>
      <c r="Z7" s="387">
        <f>TVA!Z$12</f>
        <v>7723.3682399999998</v>
      </c>
      <c r="AA7" s="172">
        <f>TVA!AA$12</f>
        <v>8803.4987599999986</v>
      </c>
      <c r="AB7" s="172">
        <f>TVA!AB$12</f>
        <v>9767.9422400000003</v>
      </c>
      <c r="AC7" s="172">
        <f>TVA!AC$12</f>
        <v>10801.652119999999</v>
      </c>
      <c r="AD7" s="172">
        <f>TVA!AD$12</f>
        <v>11842.18476</v>
      </c>
      <c r="AE7" s="172">
        <f>TVA!AE$12</f>
        <v>13031.561760000001</v>
      </c>
      <c r="AF7" s="172">
        <f>TVA!AF$12</f>
        <v>14298.77232</v>
      </c>
      <c r="AG7" s="172">
        <f>TVA!AG$12</f>
        <v>15648.19116</v>
      </c>
      <c r="AH7" s="172">
        <f>TVA!AH$12</f>
        <v>17105.70204</v>
      </c>
      <c r="AI7" s="172">
        <f>TVA!AI$12</f>
        <v>18662.737799999999</v>
      </c>
      <c r="AJ7" s="172">
        <f>TVA!AJ$12</f>
        <v>20314.923720000003</v>
      </c>
      <c r="AK7" s="173">
        <f>TVA!AK$12</f>
        <v>22088.14356</v>
      </c>
    </row>
    <row r="8" spans="1:37" ht="16.5" thickBot="1">
      <c r="A8" s="26" t="s">
        <v>58</v>
      </c>
      <c r="B8" s="41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287">
        <f>'Comptes de resultats'!B19</f>
        <v>0</v>
      </c>
      <c r="N8" s="280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87">
        <f>'Comptes de resultats'!N19</f>
        <v>17938.377600000014</v>
      </c>
      <c r="Z8" s="280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2">
        <v>0</v>
      </c>
      <c r="AI8" s="42">
        <v>0</v>
      </c>
      <c r="AJ8" s="42">
        <v>0</v>
      </c>
      <c r="AK8" s="43">
        <f>'Comptes de resultats'!Z19</f>
        <v>242944.46750779176</v>
      </c>
    </row>
    <row r="9" spans="1:37" ht="16.5" thickTop="1">
      <c r="A9" s="435" t="s">
        <v>130</v>
      </c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3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3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4"/>
    </row>
    <row r="10" spans="1:37" ht="16.5" thickBot="1">
      <c r="A10" s="435"/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26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6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8"/>
    </row>
    <row r="11" spans="1:37" s="6" customFormat="1" ht="16.5" thickTop="1">
      <c r="A11" s="95" t="s">
        <v>129</v>
      </c>
      <c r="B11" s="168">
        <f>IF(B7&lt;=0,B6-B8,B6-B7-B8)</f>
        <v>-16312</v>
      </c>
      <c r="C11" s="169">
        <f t="shared" ref="C11:AK11" si="0">IF(C7&lt;=0,C6-C8,C6-C7-C8)</f>
        <v>-10375.75</v>
      </c>
      <c r="D11" s="169">
        <f t="shared" si="0"/>
        <v>-10990.24</v>
      </c>
      <c r="E11" s="169">
        <f t="shared" si="0"/>
        <v>-17690.239999999998</v>
      </c>
      <c r="F11" s="169">
        <f t="shared" si="0"/>
        <v>-17690.239999999998</v>
      </c>
      <c r="G11" s="169">
        <f t="shared" si="0"/>
        <v>-7390.4749999999976</v>
      </c>
      <c r="H11" s="169">
        <f t="shared" si="0"/>
        <v>-6123.0099599999976</v>
      </c>
      <c r="I11" s="169">
        <f t="shared" si="0"/>
        <v>-5152.5819599999977</v>
      </c>
      <c r="J11" s="169">
        <f t="shared" si="0"/>
        <v>-4125.069959999998</v>
      </c>
      <c r="K11" s="169">
        <f t="shared" si="0"/>
        <v>-3040.473959999998</v>
      </c>
      <c r="L11" s="169">
        <f t="shared" si="0"/>
        <v>-5677.9749599999977</v>
      </c>
      <c r="M11" s="391">
        <f t="shared" si="0"/>
        <v>-80.526959999997871</v>
      </c>
      <c r="N11" s="386">
        <f t="shared" si="0"/>
        <v>-2125.6911600000012</v>
      </c>
      <c r="O11" s="169">
        <f t="shared" si="0"/>
        <v>282.46571999999969</v>
      </c>
      <c r="P11" s="169">
        <f t="shared" si="0"/>
        <v>2038.8599999999997</v>
      </c>
      <c r="Q11" s="169">
        <f t="shared" si="0"/>
        <v>3919.375799999998</v>
      </c>
      <c r="R11" s="169">
        <f t="shared" si="0"/>
        <v>5941.9583999999986</v>
      </c>
      <c r="S11" s="169">
        <f t="shared" si="0"/>
        <v>2701.8625199999988</v>
      </c>
      <c r="T11" s="169">
        <f t="shared" si="0"/>
        <v>4990.6334400000014</v>
      </c>
      <c r="U11" s="169">
        <f t="shared" si="0"/>
        <v>6546.0839999999998</v>
      </c>
      <c r="V11" s="169">
        <f t="shared" si="0"/>
        <v>9207.2194799999943</v>
      </c>
      <c r="W11" s="169">
        <f t="shared" si="0"/>
        <v>12063.509880000001</v>
      </c>
      <c r="X11" s="169">
        <f t="shared" si="0"/>
        <v>15061.867079999998</v>
      </c>
      <c r="Y11" s="391">
        <f t="shared" si="0"/>
        <v>370.08971999998903</v>
      </c>
      <c r="Z11" s="386">
        <f t="shared" si="0"/>
        <v>14188.571760000003</v>
      </c>
      <c r="AA11" s="169">
        <f t="shared" si="0"/>
        <v>11563.311239999999</v>
      </c>
      <c r="AB11" s="169">
        <f t="shared" si="0"/>
        <v>15519.497760000002</v>
      </c>
      <c r="AC11" s="169">
        <f t="shared" si="0"/>
        <v>19759.817880000002</v>
      </c>
      <c r="AD11" s="169">
        <f t="shared" si="0"/>
        <v>24028.125239999998</v>
      </c>
      <c r="AE11" s="169">
        <f t="shared" si="0"/>
        <v>28906.998239999997</v>
      </c>
      <c r="AF11" s="169">
        <f t="shared" si="0"/>
        <v>34105.147679999995</v>
      </c>
      <c r="AG11" s="169">
        <f t="shared" si="0"/>
        <v>39640.518839999997</v>
      </c>
      <c r="AH11" s="169">
        <f t="shared" si="0"/>
        <v>45619.287960000001</v>
      </c>
      <c r="AI11" s="169">
        <f t="shared" si="0"/>
        <v>52006.312199999986</v>
      </c>
      <c r="AJ11" s="169">
        <f t="shared" si="0"/>
        <v>58783.646280000001</v>
      </c>
      <c r="AK11" s="170">
        <f t="shared" si="0"/>
        <v>-176887.00106779177</v>
      </c>
    </row>
    <row r="12" spans="1:37" s="6" customFormat="1">
      <c r="A12" s="95" t="s">
        <v>168</v>
      </c>
      <c r="B12" s="474">
        <f>SUM(B11:D11)</f>
        <v>-37677.99</v>
      </c>
      <c r="C12" s="475"/>
      <c r="D12" s="476"/>
      <c r="E12" s="477">
        <f>SUM(E11:G11)</f>
        <v>-42770.954999999994</v>
      </c>
      <c r="F12" s="475"/>
      <c r="G12" s="476"/>
      <c r="H12" s="477">
        <f t="shared" ref="H12" si="1">SUM(H11:J11)</f>
        <v>-15400.661879999992</v>
      </c>
      <c r="I12" s="475"/>
      <c r="J12" s="476"/>
      <c r="K12" s="477">
        <f t="shared" ref="K12" si="2">SUM(K11:M11)</f>
        <v>-8798.9758799999927</v>
      </c>
      <c r="L12" s="475"/>
      <c r="M12" s="478"/>
      <c r="N12" s="475">
        <f t="shared" ref="N12" si="3">SUM(N11:P11)</f>
        <v>195.63455999999815</v>
      </c>
      <c r="O12" s="475"/>
      <c r="P12" s="476"/>
      <c r="Q12" s="477">
        <f t="shared" ref="Q12" si="4">SUM(Q11:S11)</f>
        <v>12563.196719999996</v>
      </c>
      <c r="R12" s="475"/>
      <c r="S12" s="476"/>
      <c r="T12" s="477">
        <f t="shared" ref="T12" si="5">SUM(T11:V11)</f>
        <v>20743.936919999993</v>
      </c>
      <c r="U12" s="475"/>
      <c r="V12" s="476"/>
      <c r="W12" s="477">
        <f t="shared" ref="W12" si="6">SUM(W11:Y11)</f>
        <v>27495.46667999999</v>
      </c>
      <c r="X12" s="475"/>
      <c r="Y12" s="478"/>
      <c r="Z12" s="475">
        <f t="shared" ref="Z12" si="7">SUM(Z11:AB11)</f>
        <v>41271.38076</v>
      </c>
      <c r="AA12" s="475"/>
      <c r="AB12" s="476"/>
      <c r="AC12" s="477">
        <f t="shared" ref="AC12" si="8">SUM(AC11:AE11)</f>
        <v>72694.941359999997</v>
      </c>
      <c r="AD12" s="475"/>
      <c r="AE12" s="476"/>
      <c r="AF12" s="477">
        <f t="shared" ref="AF12" si="9">SUM(AF11:AH11)</f>
        <v>119364.95448</v>
      </c>
      <c r="AG12" s="475"/>
      <c r="AH12" s="476"/>
      <c r="AI12" s="477">
        <f>SUM(AI11:AK11)</f>
        <v>-66097.042587791788</v>
      </c>
      <c r="AJ12" s="475"/>
      <c r="AK12" s="479"/>
    </row>
    <row r="13" spans="1:37" ht="16.5" thickBot="1">
      <c r="A13" s="26" t="s">
        <v>108</v>
      </c>
      <c r="B13" s="174">
        <f>B11</f>
        <v>-16312</v>
      </c>
      <c r="C13" s="175">
        <f>B$13+C$11</f>
        <v>-26687.75</v>
      </c>
      <c r="D13" s="175">
        <f t="shared" ref="D13:AK13" si="10">C$13+D$11</f>
        <v>-37677.99</v>
      </c>
      <c r="E13" s="175">
        <f t="shared" si="10"/>
        <v>-55368.229999999996</v>
      </c>
      <c r="F13" s="175">
        <f t="shared" si="10"/>
        <v>-73058.47</v>
      </c>
      <c r="G13" s="175">
        <f t="shared" si="10"/>
        <v>-80448.944999999992</v>
      </c>
      <c r="H13" s="175">
        <f t="shared" si="10"/>
        <v>-86571.954959999988</v>
      </c>
      <c r="I13" s="175">
        <f t="shared" si="10"/>
        <v>-91724.536919999984</v>
      </c>
      <c r="J13" s="175">
        <f t="shared" si="10"/>
        <v>-95849.606879999978</v>
      </c>
      <c r="K13" s="175">
        <f t="shared" si="10"/>
        <v>-98890.080839999981</v>
      </c>
      <c r="L13" s="175">
        <f t="shared" si="10"/>
        <v>-104568.05579999997</v>
      </c>
      <c r="M13" s="394">
        <f t="shared" si="10"/>
        <v>-104648.58275999998</v>
      </c>
      <c r="N13" s="388">
        <f t="shared" si="10"/>
        <v>-106774.27391999998</v>
      </c>
      <c r="O13" s="175">
        <f t="shared" si="10"/>
        <v>-106491.80819999998</v>
      </c>
      <c r="P13" s="175">
        <f t="shared" si="10"/>
        <v>-104452.94819999998</v>
      </c>
      <c r="Q13" s="175">
        <f t="shared" si="10"/>
        <v>-100533.57239999999</v>
      </c>
      <c r="R13" s="175">
        <f t="shared" si="10"/>
        <v>-94591.613999999987</v>
      </c>
      <c r="S13" s="175">
        <f t="shared" si="10"/>
        <v>-91889.751479999992</v>
      </c>
      <c r="T13" s="175">
        <f t="shared" si="10"/>
        <v>-86899.118039999987</v>
      </c>
      <c r="U13" s="175">
        <f t="shared" si="10"/>
        <v>-80353.034039999984</v>
      </c>
      <c r="V13" s="175">
        <f t="shared" si="10"/>
        <v>-71145.814559999984</v>
      </c>
      <c r="W13" s="175">
        <f t="shared" si="10"/>
        <v>-59082.304679999987</v>
      </c>
      <c r="X13" s="175">
        <f t="shared" si="10"/>
        <v>-44020.43759999999</v>
      </c>
      <c r="Y13" s="394">
        <f t="shared" si="10"/>
        <v>-43650.347880000001</v>
      </c>
      <c r="Z13" s="388">
        <f t="shared" si="10"/>
        <v>-29461.776119999999</v>
      </c>
      <c r="AA13" s="175">
        <f t="shared" si="10"/>
        <v>-17898.46488</v>
      </c>
      <c r="AB13" s="175">
        <f t="shared" si="10"/>
        <v>-2378.9671199999975</v>
      </c>
      <c r="AC13" s="175">
        <f t="shared" si="10"/>
        <v>17380.850760000005</v>
      </c>
      <c r="AD13" s="175">
        <f t="shared" si="10"/>
        <v>41408.976000000002</v>
      </c>
      <c r="AE13" s="175">
        <f t="shared" si="10"/>
        <v>70315.974239999996</v>
      </c>
      <c r="AF13" s="175">
        <f t="shared" si="10"/>
        <v>104421.12191999999</v>
      </c>
      <c r="AG13" s="175">
        <f t="shared" si="10"/>
        <v>144061.64075999998</v>
      </c>
      <c r="AH13" s="175">
        <f t="shared" si="10"/>
        <v>189680.92871999997</v>
      </c>
      <c r="AI13" s="175">
        <f t="shared" si="10"/>
        <v>241687.24091999995</v>
      </c>
      <c r="AJ13" s="175">
        <f t="shared" si="10"/>
        <v>300470.88719999994</v>
      </c>
      <c r="AK13" s="176">
        <f t="shared" si="10"/>
        <v>123583.88613220816</v>
      </c>
    </row>
    <row r="14" spans="1:37" ht="16.5" thickTop="1">
      <c r="A14" s="435" t="s">
        <v>131</v>
      </c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3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4"/>
    </row>
    <row r="15" spans="1:37" ht="16.5" thickBot="1">
      <c r="A15" s="435"/>
      <c r="B15" s="7"/>
      <c r="C15" s="4"/>
      <c r="D15" s="4"/>
      <c r="E15" s="4"/>
      <c r="F15" s="4"/>
      <c r="G15" s="4"/>
      <c r="H15" s="4"/>
      <c r="I15" s="4"/>
      <c r="J15" s="4"/>
      <c r="K15" s="4"/>
      <c r="L15" s="4"/>
      <c r="M15" s="26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67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8"/>
    </row>
    <row r="16" spans="1:37" ht="16.5" thickTop="1">
      <c r="A16" s="96">
        <v>120000</v>
      </c>
      <c r="B16" s="86">
        <f>B$13+$A$16</f>
        <v>103688</v>
      </c>
      <c r="C16" s="87">
        <f t="shared" ref="C16:AK16" si="11">C$13+$A$16</f>
        <v>93312.25</v>
      </c>
      <c r="D16" s="87">
        <f t="shared" si="11"/>
        <v>82322.010000000009</v>
      </c>
      <c r="E16" s="87">
        <f t="shared" si="11"/>
        <v>64631.770000000004</v>
      </c>
      <c r="F16" s="87">
        <f t="shared" si="11"/>
        <v>46941.53</v>
      </c>
      <c r="G16" s="87">
        <f t="shared" si="11"/>
        <v>39551.055000000008</v>
      </c>
      <c r="H16" s="87">
        <f t="shared" si="11"/>
        <v>33428.045040000012</v>
      </c>
      <c r="I16" s="87">
        <f t="shared" si="11"/>
        <v>28275.463080000016</v>
      </c>
      <c r="J16" s="87">
        <f t="shared" si="11"/>
        <v>24150.393120000022</v>
      </c>
      <c r="K16" s="87">
        <f t="shared" si="11"/>
        <v>21109.919160000019</v>
      </c>
      <c r="L16" s="87">
        <f t="shared" si="11"/>
        <v>15431.944200000027</v>
      </c>
      <c r="M16" s="395">
        <f t="shared" si="11"/>
        <v>15351.417240000024</v>
      </c>
      <c r="N16" s="389">
        <f t="shared" si="11"/>
        <v>13225.726080000022</v>
      </c>
      <c r="O16" s="87">
        <f t="shared" si="11"/>
        <v>13508.191800000015</v>
      </c>
      <c r="P16" s="87">
        <f t="shared" si="11"/>
        <v>15547.051800000016</v>
      </c>
      <c r="Q16" s="87">
        <f t="shared" si="11"/>
        <v>19466.42760000001</v>
      </c>
      <c r="R16" s="87">
        <f t="shared" si="11"/>
        <v>25408.386000000013</v>
      </c>
      <c r="S16" s="87">
        <f t="shared" si="11"/>
        <v>28110.248520000008</v>
      </c>
      <c r="T16" s="87">
        <f t="shared" si="11"/>
        <v>33100.881960000013</v>
      </c>
      <c r="U16" s="87">
        <f t="shared" si="11"/>
        <v>39646.965960000016</v>
      </c>
      <c r="V16" s="87">
        <f t="shared" si="11"/>
        <v>48854.185440000016</v>
      </c>
      <c r="W16" s="87">
        <f t="shared" si="11"/>
        <v>60917.695320000013</v>
      </c>
      <c r="X16" s="87">
        <f t="shared" si="11"/>
        <v>75979.56240000001</v>
      </c>
      <c r="Y16" s="395">
        <f t="shared" si="11"/>
        <v>76349.652119999999</v>
      </c>
      <c r="Z16" s="389">
        <f t="shared" si="11"/>
        <v>90538.223880000005</v>
      </c>
      <c r="AA16" s="87">
        <f t="shared" si="11"/>
        <v>102101.53512</v>
      </c>
      <c r="AB16" s="87">
        <f t="shared" si="11"/>
        <v>117621.03288</v>
      </c>
      <c r="AC16" s="87">
        <f t="shared" si="11"/>
        <v>137380.85076</v>
      </c>
      <c r="AD16" s="87">
        <f t="shared" si="11"/>
        <v>161408.976</v>
      </c>
      <c r="AE16" s="87">
        <f t="shared" si="11"/>
        <v>190315.97424000001</v>
      </c>
      <c r="AF16" s="87">
        <f t="shared" si="11"/>
        <v>224421.12192000001</v>
      </c>
      <c r="AG16" s="87">
        <f t="shared" si="11"/>
        <v>264061.64075999998</v>
      </c>
      <c r="AH16" s="87">
        <f t="shared" si="11"/>
        <v>309680.92871999997</v>
      </c>
      <c r="AI16" s="87">
        <f t="shared" si="11"/>
        <v>361687.24091999995</v>
      </c>
      <c r="AJ16" s="87">
        <f t="shared" si="11"/>
        <v>420470.88719999994</v>
      </c>
      <c r="AK16" s="88">
        <f t="shared" si="11"/>
        <v>243583.88613220816</v>
      </c>
    </row>
    <row r="17" spans="1:37" ht="16.5" thickBot="1">
      <c r="A17" s="97">
        <f>ABS(MIN(B13:AK13))</f>
        <v>106774.27391999998</v>
      </c>
      <c r="B17" s="89">
        <f>B$13+$A$17</f>
        <v>90462.273919999978</v>
      </c>
      <c r="C17" s="90">
        <f t="shared" ref="C17:AK17" si="12">C$13+$A$17</f>
        <v>80086.523919999978</v>
      </c>
      <c r="D17" s="90">
        <f t="shared" si="12"/>
        <v>69096.283919999987</v>
      </c>
      <c r="E17" s="90">
        <f t="shared" si="12"/>
        <v>51406.043919999982</v>
      </c>
      <c r="F17" s="90">
        <f t="shared" si="12"/>
        <v>33715.803919999977</v>
      </c>
      <c r="G17" s="90">
        <f t="shared" si="12"/>
        <v>26325.328919999985</v>
      </c>
      <c r="H17" s="90">
        <f t="shared" si="12"/>
        <v>20202.31895999999</v>
      </c>
      <c r="I17" s="90">
        <f t="shared" si="12"/>
        <v>15049.736999999994</v>
      </c>
      <c r="J17" s="90">
        <f t="shared" si="12"/>
        <v>10924.66704</v>
      </c>
      <c r="K17" s="90">
        <f t="shared" si="12"/>
        <v>7884.1930799999973</v>
      </c>
      <c r="L17" s="90">
        <f t="shared" si="12"/>
        <v>2206.218120000005</v>
      </c>
      <c r="M17" s="396">
        <f t="shared" si="12"/>
        <v>2125.6911600000021</v>
      </c>
      <c r="N17" s="390">
        <f t="shared" si="12"/>
        <v>0</v>
      </c>
      <c r="O17" s="90">
        <f t="shared" si="12"/>
        <v>282.46571999999287</v>
      </c>
      <c r="P17" s="90">
        <f t="shared" si="12"/>
        <v>2321.3257199999935</v>
      </c>
      <c r="Q17" s="90">
        <f t="shared" si="12"/>
        <v>6240.7015199999878</v>
      </c>
      <c r="R17" s="90">
        <f t="shared" si="12"/>
        <v>12182.659919999991</v>
      </c>
      <c r="S17" s="90">
        <f t="shared" si="12"/>
        <v>14884.522439999986</v>
      </c>
      <c r="T17" s="90">
        <f t="shared" si="12"/>
        <v>19875.155879999991</v>
      </c>
      <c r="U17" s="90">
        <f t="shared" si="12"/>
        <v>26421.239879999994</v>
      </c>
      <c r="V17" s="90">
        <f t="shared" si="12"/>
        <v>35628.459359999993</v>
      </c>
      <c r="W17" s="90">
        <f t="shared" si="12"/>
        <v>47691.969239999991</v>
      </c>
      <c r="X17" s="90">
        <f t="shared" si="12"/>
        <v>62753.836319999988</v>
      </c>
      <c r="Y17" s="396">
        <f t="shared" si="12"/>
        <v>63123.926039999977</v>
      </c>
      <c r="Z17" s="390">
        <f t="shared" si="12"/>
        <v>77312.497799999983</v>
      </c>
      <c r="AA17" s="90">
        <f t="shared" si="12"/>
        <v>88875.809039999978</v>
      </c>
      <c r="AB17" s="90">
        <f t="shared" si="12"/>
        <v>104395.30679999998</v>
      </c>
      <c r="AC17" s="90">
        <f t="shared" si="12"/>
        <v>124155.12467999998</v>
      </c>
      <c r="AD17" s="90">
        <f t="shared" si="12"/>
        <v>148183.24991999997</v>
      </c>
      <c r="AE17" s="90">
        <f t="shared" si="12"/>
        <v>177090.24815999996</v>
      </c>
      <c r="AF17" s="90">
        <f t="shared" si="12"/>
        <v>211195.39583999995</v>
      </c>
      <c r="AG17" s="90">
        <f t="shared" si="12"/>
        <v>250835.91467999996</v>
      </c>
      <c r="AH17" s="90">
        <f t="shared" si="12"/>
        <v>296455.20263999992</v>
      </c>
      <c r="AI17" s="90">
        <f t="shared" si="12"/>
        <v>348461.51483999996</v>
      </c>
      <c r="AJ17" s="90">
        <f t="shared" si="12"/>
        <v>407245.16111999995</v>
      </c>
      <c r="AK17" s="91">
        <f t="shared" si="12"/>
        <v>230358.16005220814</v>
      </c>
    </row>
    <row r="18" spans="1:37" ht="16.5" thickTop="1"/>
  </sheetData>
  <mergeCells count="31">
    <mergeCell ref="N1:Y1"/>
    <mergeCell ref="Z1:AK1"/>
    <mergeCell ref="A9:A10"/>
    <mergeCell ref="A14:A15"/>
    <mergeCell ref="A4:A5"/>
    <mergeCell ref="A1:A3"/>
    <mergeCell ref="B1:M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</mergeCells>
  <conditionalFormatting sqref="B13:AK13">
    <cfRule type="cellIs" dxfId="15" priority="3" operator="lessThan">
      <formula>0</formula>
    </cfRule>
    <cfRule type="cellIs" dxfId="14" priority="4" operator="greaterThan">
      <formula>0</formula>
    </cfRule>
    <cfRule type="cellIs" dxfId="13" priority="5" operator="greaterThan">
      <formula>0</formula>
    </cfRule>
    <cfRule type="colorScale" priority="6">
      <colorScale>
        <cfvo type="min"/>
        <cfvo type="max"/>
        <color rgb="FFFF7128"/>
        <color rgb="FFFFEF9C"/>
      </colorScale>
    </cfRule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  <cfRule type="cellIs" dxfId="12" priority="12" operator="lessThanOrEqual">
      <formula>0</formula>
    </cfRule>
  </conditionalFormatting>
  <conditionalFormatting sqref="B7:AK7">
    <cfRule type="cellIs" dxfId="11" priority="1" operator="greaterThan">
      <formula>0</formula>
    </cfRule>
    <cfRule type="cellIs" dxfId="10" priority="2" operator="lessThan">
      <formula>0</formula>
    </cfRule>
    <cfRule type="cellIs" dxfId="9" priority="10" operator="lessThanOrEqual">
      <formula>0</formula>
    </cfRule>
    <cfRule type="cellIs" dxfId="8" priority="11" operator="greaterThan">
      <formula>0</formula>
    </cfRule>
  </conditionalFormatting>
  <pageMargins left="0.75" right="0.75" top="1" bottom="1" header="0.5" footer="0.5"/>
  <pageSetup paperSize="0" orientation="portrait" horizontalDpi="4294967292" verticalDpi="429496729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8" operator="notContains" id="{23FF7BF8-4644-4A64-A4B9-CED69EBC6FEC}">
            <xm:f>ISERROR(SEARCH("-",B12))</xm:f>
            <xm:f>"-"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" operator="containsText" id="{B9B27208-6047-4A7B-8D64-2142681A0605}">
            <xm:f>NOT(ISERROR(SEARCH("-",B12)))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B12:AK12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2" sqref="E22"/>
    </sheetView>
  </sheetViews>
  <sheetFormatPr baseColWidth="10" defaultRowHeight="15" x14ac:dyDescent="0"/>
  <cols>
    <col min="1" max="1" width="24.1640625" bestFit="1" customWidth="1"/>
    <col min="2" max="3" width="12.6640625" bestFit="1" customWidth="1"/>
  </cols>
  <sheetData>
    <row r="1" spans="1:3" ht="16.5" thickTop="1">
      <c r="A1" s="480" t="s">
        <v>169</v>
      </c>
      <c r="B1" s="481"/>
      <c r="C1" s="482"/>
    </row>
    <row r="2" spans="1:3" ht="16.5" thickBot="1">
      <c r="A2" s="177"/>
      <c r="B2" s="178" t="s">
        <v>170</v>
      </c>
      <c r="C2" s="179" t="s">
        <v>171</v>
      </c>
    </row>
    <row r="3" spans="1:3" ht="16.5" thickTop="1">
      <c r="A3" s="180" t="s">
        <v>172</v>
      </c>
      <c r="B3" s="182"/>
      <c r="C3" s="183">
        <v>0</v>
      </c>
    </row>
    <row r="4" spans="1:3">
      <c r="A4" s="180" t="s">
        <v>173</v>
      </c>
      <c r="B4" s="184"/>
      <c r="C4" s="229">
        <v>10000</v>
      </c>
    </row>
    <row r="5" spans="1:3">
      <c r="A5" s="180" t="s">
        <v>174</v>
      </c>
      <c r="B5" s="184">
        <f>SUM(Investissements!B9:AK9)</f>
        <v>13430</v>
      </c>
      <c r="C5" s="185"/>
    </row>
    <row r="6" spans="1:3">
      <c r="A6" s="180" t="s">
        <v>175</v>
      </c>
      <c r="B6" s="184">
        <f>SUM(Charges!B12:AK12)</f>
        <v>4875</v>
      </c>
      <c r="C6" s="185"/>
    </row>
    <row r="7" spans="1:3">
      <c r="A7" s="64" t="s">
        <v>176</v>
      </c>
      <c r="B7" s="184"/>
      <c r="C7" s="185">
        <f>Tresorerie!A17-'Bilan ouverture'!C4</f>
        <v>96774.273919999978</v>
      </c>
    </row>
    <row r="8" spans="1:3" ht="16.5" thickBot="1">
      <c r="A8" s="64" t="s">
        <v>177</v>
      </c>
      <c r="B8" s="184"/>
      <c r="C8" s="185"/>
    </row>
    <row r="9" spans="1:3" ht="17.25" thickTop="1" thickBot="1">
      <c r="A9" s="181" t="s">
        <v>178</v>
      </c>
      <c r="B9" s="186">
        <f>SUM(B3:B8)</f>
        <v>18305</v>
      </c>
      <c r="C9" s="187">
        <f>SUM(C3:C8)</f>
        <v>106774.27391999998</v>
      </c>
    </row>
    <row r="10" spans="1:3" ht="16.5" thickTop="1"/>
  </sheetData>
  <mergeCells count="1">
    <mergeCell ref="A1:C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1" sqref="E1:G9"/>
    </sheetView>
  </sheetViews>
  <sheetFormatPr baseColWidth="10" defaultColWidth="10.83203125" defaultRowHeight="15" x14ac:dyDescent="0"/>
  <cols>
    <col min="1" max="1" width="30.5" style="2" bestFit="1" customWidth="1"/>
    <col min="2" max="4" width="10.83203125" style="2"/>
    <col min="5" max="5" width="21" style="2" bestFit="1" customWidth="1"/>
    <col min="6" max="6" width="10.83203125" style="2"/>
    <col min="7" max="7" width="16.1640625" style="2" bestFit="1" customWidth="1"/>
    <col min="8" max="16384" width="10.83203125" style="2"/>
  </cols>
  <sheetData>
    <row r="1" spans="1:7" ht="16.5" thickTop="1">
      <c r="A1" s="485" t="s">
        <v>20</v>
      </c>
      <c r="B1" s="487" t="s">
        <v>1</v>
      </c>
      <c r="C1" s="489" t="s">
        <v>0</v>
      </c>
      <c r="E1" s="485" t="s">
        <v>199</v>
      </c>
      <c r="F1" s="487" t="s">
        <v>20</v>
      </c>
      <c r="G1" s="487" t="s">
        <v>200</v>
      </c>
    </row>
    <row r="2" spans="1:7" ht="16.5" thickBot="1">
      <c r="A2" s="486"/>
      <c r="B2" s="488"/>
      <c r="C2" s="490"/>
      <c r="E2" s="486"/>
      <c r="F2" s="488"/>
      <c r="G2" s="488"/>
    </row>
    <row r="3" spans="1:7" ht="16.5" thickTop="1">
      <c r="A3" s="483" t="s">
        <v>27</v>
      </c>
      <c r="B3" s="99"/>
      <c r="C3" s="100"/>
      <c r="E3" s="98" t="s">
        <v>201</v>
      </c>
      <c r="F3" s="246">
        <v>12</v>
      </c>
      <c r="G3" s="244">
        <v>4</v>
      </c>
    </row>
    <row r="4" spans="1:7" ht="16.5" thickBot="1">
      <c r="A4" s="484"/>
      <c r="B4" s="101"/>
      <c r="C4" s="102"/>
      <c r="E4" s="98" t="s">
        <v>202</v>
      </c>
      <c r="F4" s="247">
        <v>12.54</v>
      </c>
      <c r="G4" s="245">
        <v>4</v>
      </c>
    </row>
    <row r="5" spans="1:7" ht="16.5" thickTop="1">
      <c r="A5" s="98" t="s">
        <v>21</v>
      </c>
      <c r="B5" s="241">
        <v>10</v>
      </c>
      <c r="C5" s="170">
        <f>B5*1.196</f>
        <v>11.959999999999999</v>
      </c>
      <c r="E5" s="98" t="s">
        <v>203</v>
      </c>
      <c r="F5" s="247">
        <v>12</v>
      </c>
      <c r="G5" s="245">
        <v>4</v>
      </c>
    </row>
    <row r="6" spans="1:7">
      <c r="A6" s="98" t="s">
        <v>22</v>
      </c>
      <c r="B6" s="242">
        <v>15</v>
      </c>
      <c r="C6" s="173">
        <f t="shared" ref="C6:C11" si="0">B6*1.196</f>
        <v>17.939999999999998</v>
      </c>
      <c r="E6" s="98" t="s">
        <v>204</v>
      </c>
      <c r="F6" s="247">
        <v>12.54</v>
      </c>
      <c r="G6" s="245">
        <v>4</v>
      </c>
    </row>
    <row r="7" spans="1:7">
      <c r="A7" s="98" t="s">
        <v>24</v>
      </c>
      <c r="B7" s="242">
        <v>13</v>
      </c>
      <c r="C7" s="173">
        <f t="shared" si="0"/>
        <v>15.548</v>
      </c>
      <c r="E7" s="98" t="s">
        <v>205</v>
      </c>
      <c r="F7" s="247">
        <v>12.54</v>
      </c>
      <c r="G7" s="245">
        <v>4</v>
      </c>
    </row>
    <row r="8" spans="1:7" ht="16.5" thickBot="1">
      <c r="A8" s="98" t="s">
        <v>23</v>
      </c>
      <c r="B8" s="242">
        <v>16</v>
      </c>
      <c r="C8" s="173">
        <f t="shared" si="0"/>
        <v>19.135999999999999</v>
      </c>
      <c r="E8" s="98" t="s">
        <v>206</v>
      </c>
      <c r="F8" s="247">
        <v>12</v>
      </c>
      <c r="G8" s="245">
        <v>4</v>
      </c>
    </row>
    <row r="9" spans="1:7" ht="22.5" thickTop="1" thickBot="1">
      <c r="A9" s="98" t="s">
        <v>186</v>
      </c>
      <c r="B9" s="242">
        <v>8</v>
      </c>
      <c r="C9" s="173">
        <f t="shared" si="0"/>
        <v>9.5679999999999996</v>
      </c>
      <c r="E9" s="239" t="s">
        <v>181</v>
      </c>
      <c r="F9" s="41"/>
      <c r="G9" s="248">
        <f>SUM(F3*G3+F4*G4+F5*G5+F6*G6+F7*G7+F8*G8)</f>
        <v>294.48</v>
      </c>
    </row>
    <row r="10" spans="1:7" ht="16.5" thickTop="1">
      <c r="A10" s="98" t="s">
        <v>25</v>
      </c>
      <c r="B10" s="242">
        <v>9</v>
      </c>
      <c r="C10" s="173">
        <f t="shared" si="0"/>
        <v>10.763999999999999</v>
      </c>
    </row>
    <row r="11" spans="1:7" ht="16.5" thickBot="1">
      <c r="A11" s="98" t="s">
        <v>26</v>
      </c>
      <c r="B11" s="243">
        <v>2.25</v>
      </c>
      <c r="C11" s="43">
        <f t="shared" si="0"/>
        <v>2.6909999999999998</v>
      </c>
    </row>
    <row r="12" spans="1:7" ht="16.5" thickTop="1"/>
    <row r="14" spans="1:7" ht="16.5" customHeight="1"/>
    <row r="15" spans="1:7" ht="16.5" customHeight="1"/>
    <row r="16" spans="1:7" ht="16.5" customHeight="1"/>
    <row r="17" ht="16.5" customHeight="1"/>
  </sheetData>
  <mergeCells count="7">
    <mergeCell ref="A3:A4"/>
    <mergeCell ref="E1:E2"/>
    <mergeCell ref="F1:F2"/>
    <mergeCell ref="G1:G2"/>
    <mergeCell ref="A1:A2"/>
    <mergeCell ref="B1:B2"/>
    <mergeCell ref="C1:C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CA</vt:lpstr>
      <vt:lpstr>Charges</vt:lpstr>
      <vt:lpstr>Masse-salariale</vt:lpstr>
      <vt:lpstr>TVA</vt:lpstr>
      <vt:lpstr>Investissements</vt:lpstr>
      <vt:lpstr>Comptes de resultats</vt:lpstr>
      <vt:lpstr>Tresorerie</vt:lpstr>
      <vt:lpstr>Bilan ouverture</vt:lpstr>
      <vt:lpstr>LISTE-PRIX</vt:lpstr>
      <vt:lpstr>Parametres</vt:lpstr>
      <vt:lpstr>CA trim</vt:lpstr>
      <vt:lpstr>Charges trim</vt:lpstr>
      <vt:lpstr>MS trim</vt:lpstr>
      <vt:lpstr>TVA trim</vt:lpstr>
      <vt:lpstr>Investissements trim</vt:lpstr>
      <vt:lpstr>CR trim</vt:lpstr>
      <vt:lpstr>Tréso trim</vt:lpstr>
    </vt:vector>
  </TitlesOfParts>
  <Company>Pôle Universitaire Léonard de Vinci - IIM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Pasek</dc:creator>
  <cp:lastModifiedBy>Brice Pasek</cp:lastModifiedBy>
  <cp:lastPrinted>2013-02-14T09:07:53Z</cp:lastPrinted>
  <dcterms:created xsi:type="dcterms:W3CDTF">2012-11-19T09:15:01Z</dcterms:created>
  <dcterms:modified xsi:type="dcterms:W3CDTF">2013-02-14T09:09:35Z</dcterms:modified>
</cp:coreProperties>
</file>